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0965" firstSheet="2" activeTab="6"/>
  </bookViews>
  <sheets>
    <sheet name="Spielplan Samstag w U18" sheetId="1" r:id="rId1"/>
    <sheet name="Gruppe A" sheetId="2" r:id="rId2"/>
    <sheet name="Gruppe B" sheetId="3" r:id="rId3"/>
    <sheet name="Spielbericht" sheetId="4" r:id="rId4"/>
    <sheet name="Spielplan Sonntag w U18" sheetId="5" r:id="rId5"/>
    <sheet name="Gruppe C" sheetId="6" r:id="rId6"/>
    <sheet name="Abschlußtabelle" sheetId="7" r:id="rId7"/>
    <sheet name="Nam-Konv" sheetId="8" r:id="rId8"/>
  </sheets>
  <definedNames>
    <definedName name="_xlnm.Print_Area" localSheetId="6">'Abschlußtabelle'!$A$1:$H$23</definedName>
    <definedName name="_xlnm.Print_Area" localSheetId="1">'Gruppe A'!$A$1:$AX$33</definedName>
    <definedName name="_xlnm.Print_Area" localSheetId="2">'Gruppe B'!$A$1:$AX$33</definedName>
    <definedName name="_xlnm.Print_Area" localSheetId="5">'Gruppe C'!$A$1:$AY$34</definedName>
    <definedName name="_xlnm.Print_Area" localSheetId="3">'Spielbericht'!$A$1:$AI$40</definedName>
    <definedName name="_xlnm.Print_Area" localSheetId="0">'Spielplan Samstag w U18'!$A$1:$AD$67</definedName>
    <definedName name="_xlnm.Print_Area" localSheetId="4">'Spielplan Sonntag w U18'!$A$1:$AD$61</definedName>
    <definedName name="PlanS">'Spielplan Samstag w U18'!$A$23:$AD$86</definedName>
  </definedNames>
  <calcPr fullCalcOnLoad="1"/>
</workbook>
</file>

<file path=xl/sharedStrings.xml><?xml version="1.0" encoding="utf-8"?>
<sst xmlns="http://schemas.openxmlformats.org/spreadsheetml/2006/main" count="1450" uniqueCount="224">
  <si>
    <t>Faustball</t>
  </si>
  <si>
    <t>Deutsche Meisterschaften der Mitgliedsverbände</t>
  </si>
  <si>
    <t>Gruppe A</t>
  </si>
  <si>
    <t>Gruppe B</t>
  </si>
  <si>
    <t>Niedersachsen</t>
  </si>
  <si>
    <t>Schleswig-Holstein</t>
  </si>
  <si>
    <t>Hessen</t>
  </si>
  <si>
    <t>Westfalen</t>
  </si>
  <si>
    <t>Bayern</t>
  </si>
  <si>
    <t>Schwaben</t>
  </si>
  <si>
    <t>Baden</t>
  </si>
  <si>
    <t>Sachsen</t>
  </si>
  <si>
    <t>Vorrunde</t>
  </si>
  <si>
    <t>Rheinland</t>
  </si>
  <si>
    <t>DG</t>
  </si>
  <si>
    <t>Zeit</t>
  </si>
  <si>
    <t xml:space="preserve"> </t>
  </si>
  <si>
    <t>LR / Anschr.</t>
  </si>
  <si>
    <t>Satz1</t>
  </si>
  <si>
    <t>Satz 2</t>
  </si>
  <si>
    <t>Satz 3</t>
  </si>
  <si>
    <t>Sätze</t>
  </si>
  <si>
    <t>Punkte</t>
  </si>
  <si>
    <t xml:space="preserve"> -</t>
  </si>
  <si>
    <t>A1</t>
  </si>
  <si>
    <t>:</t>
  </si>
  <si>
    <t>B1</t>
  </si>
  <si>
    <t>A3</t>
  </si>
  <si>
    <t>B3</t>
  </si>
  <si>
    <t>A</t>
  </si>
  <si>
    <t>A5</t>
  </si>
  <si>
    <t>B5</t>
  </si>
  <si>
    <t>A2</t>
  </si>
  <si>
    <t>B2</t>
  </si>
  <si>
    <t>A4</t>
  </si>
  <si>
    <t>B4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</si>
  <si>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</si>
  <si>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</si>
  <si>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</si>
  <si>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</si>
  <si>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</si>
  <si>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</si>
  <si>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</si>
  <si>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</si>
  <si>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</si>
  <si>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</si>
  <si>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</si>
  <si>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</si>
  <si>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</si>
  <si>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</si>
  <si>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</si>
  <si>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</si>
  <si>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</si>
  <si>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</si>
  <si>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</si>
  <si>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</si>
  <si>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Finalrunde</t>
  </si>
  <si>
    <t>LR / Anschreiber</t>
  </si>
  <si>
    <t>Gruppe</t>
  </si>
  <si>
    <t>5.Grp.A</t>
  </si>
  <si>
    <t>6.Grp.B</t>
  </si>
  <si>
    <t>4.Grp.A</t>
  </si>
  <si>
    <t>Platzierung</t>
  </si>
  <si>
    <t xml:space="preserve"> 7 bis 12</t>
  </si>
  <si>
    <t>2.Grp.A</t>
  </si>
  <si>
    <t>3.Grp.B</t>
  </si>
  <si>
    <t>1.Grp.B</t>
  </si>
  <si>
    <t>Qualifikation</t>
  </si>
  <si>
    <t>2.Grp.B</t>
  </si>
  <si>
    <t>3.Grp.A</t>
  </si>
  <si>
    <t>1.Grp.A</t>
  </si>
  <si>
    <t>Sieger Q1</t>
  </si>
  <si>
    <t>Verl.Q1</t>
  </si>
  <si>
    <t>Halbfinale</t>
  </si>
  <si>
    <t>Sieger Q2</t>
  </si>
  <si>
    <t>Verl.HF1</t>
  </si>
  <si>
    <t xml:space="preserve">Halbfinale </t>
  </si>
  <si>
    <t>Verlierer Q1</t>
  </si>
  <si>
    <t>Verlierer Q2</t>
  </si>
  <si>
    <t>Sieger HF1</t>
  </si>
  <si>
    <t xml:space="preserve">Plätze  </t>
  </si>
  <si>
    <t xml:space="preserve"> 5 u. 6</t>
  </si>
  <si>
    <t>Verlierer Halbfinale 1</t>
  </si>
  <si>
    <t>Verlierer Halbfinale 2</t>
  </si>
  <si>
    <t>Verl.Q2</t>
  </si>
  <si>
    <t>Plätze</t>
  </si>
  <si>
    <t>3 u. 4</t>
  </si>
  <si>
    <t>Sieger Halbfinale 1</t>
  </si>
  <si>
    <t>Sieger Halbfinale 2</t>
  </si>
  <si>
    <t>Schiris</t>
  </si>
  <si>
    <t>Finale</t>
  </si>
  <si>
    <t>6.Grp.A</t>
  </si>
  <si>
    <t>4.Grp.B</t>
  </si>
  <si>
    <t>5.Grp.B</t>
  </si>
  <si>
    <t>7 bis 12</t>
  </si>
  <si>
    <t>Platzierungsrunde 7-12</t>
  </si>
  <si>
    <t>Bälle</t>
  </si>
  <si>
    <t>Platz</t>
  </si>
  <si>
    <t>1. Satz</t>
  </si>
  <si>
    <t>2. Satz</t>
  </si>
  <si>
    <t>3. Satz</t>
  </si>
  <si>
    <t>1.</t>
  </si>
  <si>
    <t>4.</t>
  </si>
  <si>
    <t>2.</t>
  </si>
  <si>
    <t>5.</t>
  </si>
  <si>
    <t>3.</t>
  </si>
  <si>
    <t>6.</t>
  </si>
  <si>
    <t>7.</t>
  </si>
  <si>
    <t>8.</t>
  </si>
  <si>
    <t>9.</t>
  </si>
  <si>
    <t>10.</t>
  </si>
  <si>
    <t>11.</t>
  </si>
  <si>
    <t>12.</t>
  </si>
  <si>
    <t>/</t>
  </si>
  <si>
    <t>Siegerliste</t>
  </si>
  <si>
    <t>Spielrunde</t>
  </si>
  <si>
    <t>Datum</t>
  </si>
  <si>
    <t>Schiedsrichter</t>
  </si>
  <si>
    <t>Spielbeginn</t>
  </si>
  <si>
    <t>Uhr</t>
  </si>
  <si>
    <t>Klasse</t>
  </si>
  <si>
    <t>Durchgang</t>
  </si>
  <si>
    <t>Anschreiber</t>
  </si>
  <si>
    <t>Spielnummer</t>
  </si>
  <si>
    <t>Linienrichter</t>
  </si>
  <si>
    <t>Feld</t>
  </si>
  <si>
    <t>Mannschaft A:</t>
  </si>
  <si>
    <t>Ver-
warn.</t>
  </si>
  <si>
    <t>Zeit-
strafe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</si>
  <si>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</si>
  <si>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</si>
  <si>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</si>
  <si>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</si>
  <si>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</si>
  <si>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</si>
  <si>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</si>
  <si>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</si>
  <si>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</si>
  <si>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</si>
  <si>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 xml:space="preserve"> 3. Satz</t>
  </si>
  <si>
    <t>Vor Beginn des Spiels und vor dem 3. Satz Auslosung vornehmen.</t>
  </si>
  <si>
    <t>Satz</t>
  </si>
  <si>
    <t>Satzspiel</t>
  </si>
  <si>
    <t>1, Satz</t>
  </si>
  <si>
    <t xml:space="preserve">Ergebnis   (A:B) </t>
  </si>
  <si>
    <t>Sieger</t>
  </si>
  <si>
    <t>Für die Richtigkeit der Eintragungen</t>
  </si>
  <si>
    <t>Schiedsrichter:</t>
  </si>
  <si>
    <t>Mannschaftsführer (Mf) A:</t>
  </si>
  <si>
    <t>Anschreiber:</t>
  </si>
  <si>
    <t>Mannschaftsführer (Mf) B:</t>
  </si>
  <si>
    <t>Bericht auf der Rückseite abgeben</t>
  </si>
  <si>
    <t>Einspruch:</t>
  </si>
  <si>
    <t>Feldverweis:</t>
  </si>
  <si>
    <t>Verletzung:</t>
  </si>
  <si>
    <t>Sonstiges:</t>
  </si>
  <si>
    <t xml:space="preserve">Ausrichter:     </t>
  </si>
  <si>
    <t>Balldiff.</t>
  </si>
  <si>
    <t>* 0</t>
  </si>
  <si>
    <t>*1.000</t>
  </si>
  <si>
    <t>*100.000</t>
  </si>
  <si>
    <t>*1.000.000</t>
  </si>
  <si>
    <t>*10.000.000</t>
  </si>
  <si>
    <t>Ball</t>
  </si>
  <si>
    <t>höh Anz</t>
  </si>
  <si>
    <t>Diff</t>
  </si>
  <si>
    <t>Zif</t>
  </si>
  <si>
    <t>Endstand Gruppe A</t>
  </si>
  <si>
    <t>Endstand Gruppe B</t>
  </si>
  <si>
    <t>Spiel</t>
  </si>
  <si>
    <t>Mannschaft A</t>
  </si>
  <si>
    <t>Mannschaft B</t>
  </si>
  <si>
    <t>Runde</t>
  </si>
  <si>
    <t>Suchwert</t>
  </si>
  <si>
    <t>Spalte</t>
  </si>
  <si>
    <t>Gruppe C  Platz 7 - 12</t>
  </si>
  <si>
    <t>Endstand Gruppe C  Platz 7 - 12</t>
  </si>
  <si>
    <t>4. A</t>
  </si>
  <si>
    <t>5. A</t>
  </si>
  <si>
    <t>6. A</t>
  </si>
  <si>
    <t>4. B</t>
  </si>
  <si>
    <t>5. B</t>
  </si>
  <si>
    <t>6. B</t>
  </si>
  <si>
    <t>4.A</t>
  </si>
  <si>
    <t>6.A</t>
  </si>
  <si>
    <t>Bitte die Ergebnisse</t>
  </si>
  <si>
    <t>der Vorrunde übernehmen.</t>
  </si>
  <si>
    <t>Achtung!</t>
  </si>
  <si>
    <t>Die Paarung kann umgekehrt lauten.</t>
  </si>
  <si>
    <t>Pl 7-12</t>
  </si>
  <si>
    <t>Q1</t>
  </si>
  <si>
    <t>Q2</t>
  </si>
  <si>
    <t>HF1</t>
  </si>
  <si>
    <t>HF2</t>
  </si>
  <si>
    <t>Pl 5/6</t>
  </si>
  <si>
    <t>Pl 3/4</t>
  </si>
  <si>
    <t>Deutsche Meisterschaft der Mitgliedsverbände</t>
  </si>
  <si>
    <t>Niedersächsischer Turnerbund</t>
  </si>
  <si>
    <t>Schwäbischer Turnerbund</t>
  </si>
  <si>
    <t>Badischer Turnerbund</t>
  </si>
  <si>
    <t>Rheinischer Turnerbund</t>
  </si>
  <si>
    <t>Sächsischer Turnverband</t>
  </si>
  <si>
    <t>Hessischer Turnverband</t>
  </si>
  <si>
    <t>Landesturnverband Mittelrhein</t>
  </si>
  <si>
    <t>Berliner/Märkischer Turnerbund</t>
  </si>
  <si>
    <t>Schleswig-Holsteinischer Turnerbund</t>
  </si>
  <si>
    <t>Westfälischer Turnerbund</t>
  </si>
  <si>
    <t>Konvertierung Mannschaft --&gt; MGV</t>
  </si>
  <si>
    <t>Mittelrhein</t>
  </si>
  <si>
    <t>Hennef</t>
  </si>
  <si>
    <t>Berlin/Brandenburg</t>
  </si>
  <si>
    <t>Deutsche-Meisterschaft der Mitgliedsverbände 2016</t>
  </si>
  <si>
    <t>Pfalz</t>
  </si>
  <si>
    <t>Begrüßung:  09:00 Uhr</t>
  </si>
  <si>
    <t xml:space="preserve"> 25. Sept. 2016</t>
  </si>
  <si>
    <t>Pfälzer Turnerbund</t>
  </si>
  <si>
    <t>weibliche Jugend U 18</t>
  </si>
  <si>
    <t>Feld 3</t>
  </si>
  <si>
    <t>Feld 4</t>
  </si>
  <si>
    <t>weiblich U18</t>
  </si>
  <si>
    <t>RTB Hennef</t>
  </si>
  <si>
    <t>Deutsche  Meisterschaft Mitgliedsverbände weiblich U 18 Feld 2016</t>
  </si>
  <si>
    <t xml:space="preserve"> 24. Sept. 2016</t>
  </si>
  <si>
    <t>Bayerischer Turnspielverband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</si>
</sst>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/mm/yy"/>
    <numFmt numFmtId="166" formatCode="[$-407]dddd\,\ d\.\ mmmm\ yyyy"/>
    <numFmt numFmtId="167" formatCode="h:mm;@"/>
    <numFmt numFmtId="168" formatCode="dd/mm/yy;@"/>
    <numFmt numFmtId="169" formatCode="mmm\ yyyy"/>
  </numFmts>
  <fonts count="74">
    <font>
      <sz val="10"/>
      <name val="Arial"/>
      <family val="0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5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20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8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5" fillId="33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8" fillId="0" borderId="31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8" fillId="0" borderId="3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17" fillId="0" borderId="34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7" fillId="0" borderId="34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35" borderId="25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19" xfId="0" applyNumberFormat="1" applyBorder="1" applyAlignment="1">
      <alignment/>
    </xf>
    <xf numFmtId="1" fontId="7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42" xfId="0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30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0" fillId="35" borderId="21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4" fillId="34" borderId="46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/>
    </xf>
    <xf numFmtId="0" fontId="0" fillId="35" borderId="47" xfId="0" applyFont="1" applyFill="1" applyBorder="1" applyAlignment="1">
      <alignment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23" fillId="34" borderId="49" xfId="0" applyFont="1" applyFill="1" applyBorder="1" applyAlignment="1">
      <alignment horizontal="center" vertical="center" textRotation="90" wrapText="1"/>
    </xf>
    <xf numFmtId="0" fontId="23" fillId="34" borderId="50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vertical="center"/>
    </xf>
    <xf numFmtId="0" fontId="23" fillId="34" borderId="52" xfId="0" applyFont="1" applyFill="1" applyBorder="1" applyAlignment="1">
      <alignment horizontal="center" vertical="center" textRotation="90" wrapText="1"/>
    </xf>
    <xf numFmtId="0" fontId="23" fillId="34" borderId="53" xfId="0" applyFont="1" applyFill="1" applyBorder="1" applyAlignment="1">
      <alignment vertical="center" wrapText="1"/>
    </xf>
    <xf numFmtId="0" fontId="0" fillId="36" borderId="54" xfId="0" applyFont="1" applyFill="1" applyBorder="1" applyAlignment="1">
      <alignment vertical="center"/>
    </xf>
    <xf numFmtId="0" fontId="23" fillId="34" borderId="55" xfId="0" applyFont="1" applyFill="1" applyBorder="1" applyAlignment="1">
      <alignment vertical="center" wrapText="1"/>
    </xf>
    <xf numFmtId="0" fontId="0" fillId="36" borderId="52" xfId="0" applyFont="1" applyFill="1" applyBorder="1" applyAlignment="1">
      <alignment vertical="center"/>
    </xf>
    <xf numFmtId="0" fontId="6" fillId="34" borderId="56" xfId="0" applyFont="1" applyFill="1" applyBorder="1" applyAlignment="1">
      <alignment vertical="center"/>
    </xf>
    <xf numFmtId="0" fontId="6" fillId="34" borderId="57" xfId="0" applyFont="1" applyFill="1" applyBorder="1" applyAlignment="1">
      <alignment vertical="center"/>
    </xf>
    <xf numFmtId="0" fontId="23" fillId="34" borderId="54" xfId="0" applyFont="1" applyFill="1" applyBorder="1" applyAlignment="1">
      <alignment vertical="center" wrapText="1"/>
    </xf>
    <xf numFmtId="0" fontId="0" fillId="35" borderId="47" xfId="0" applyFont="1" applyFill="1" applyBorder="1" applyAlignment="1">
      <alignment vertical="center" wrapText="1"/>
    </xf>
    <xf numFmtId="0" fontId="9" fillId="34" borderId="51" xfId="0" applyFont="1" applyFill="1" applyBorder="1" applyAlignment="1">
      <alignment vertical="center"/>
    </xf>
    <xf numFmtId="0" fontId="0" fillId="34" borderId="47" xfId="0" applyFont="1" applyFill="1" applyBorder="1" applyAlignment="1">
      <alignment vertical="center"/>
    </xf>
    <xf numFmtId="0" fontId="0" fillId="34" borderId="48" xfId="0" applyFont="1" applyFill="1" applyBorder="1" applyAlignment="1">
      <alignment vertical="center"/>
    </xf>
    <xf numFmtId="0" fontId="0" fillId="36" borderId="49" xfId="0" applyFont="1" applyFill="1" applyBorder="1" applyAlignment="1">
      <alignment vertical="center"/>
    </xf>
    <xf numFmtId="0" fontId="0" fillId="36" borderId="50" xfId="0" applyFont="1" applyFill="1" applyBorder="1" applyAlignment="1">
      <alignment vertical="center"/>
    </xf>
    <xf numFmtId="0" fontId="6" fillId="34" borderId="58" xfId="0" applyFont="1" applyFill="1" applyBorder="1" applyAlignment="1">
      <alignment vertical="center"/>
    </xf>
    <xf numFmtId="0" fontId="9" fillId="34" borderId="59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60" xfId="0" applyFont="1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23" fillId="35" borderId="47" xfId="0" applyFont="1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0" fillId="35" borderId="48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0" fillId="35" borderId="61" xfId="0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4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7" fillId="34" borderId="66" xfId="0" applyFont="1" applyFill="1" applyBorder="1" applyAlignment="1">
      <alignment horizontal="center"/>
    </xf>
    <xf numFmtId="0" fontId="4" fillId="34" borderId="66" xfId="0" applyFont="1" applyFill="1" applyBorder="1" applyAlignment="1">
      <alignment horizontal="center" vertical="center"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4" fillId="34" borderId="6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/>
    </xf>
    <xf numFmtId="0" fontId="0" fillId="34" borderId="71" xfId="0" applyFill="1" applyBorder="1" applyAlignment="1">
      <alignment/>
    </xf>
    <xf numFmtId="0" fontId="0" fillId="34" borderId="70" xfId="0" applyFill="1" applyBorder="1" applyAlignment="1">
      <alignment/>
    </xf>
    <xf numFmtId="0" fontId="4" fillId="34" borderId="71" xfId="0" applyFont="1" applyFill="1" applyBorder="1" applyAlignment="1">
      <alignment horizontal="center" vertical="center"/>
    </xf>
    <xf numFmtId="0" fontId="0" fillId="34" borderId="72" xfId="0" applyFill="1" applyBorder="1" applyAlignment="1">
      <alignment/>
    </xf>
    <xf numFmtId="0" fontId="7" fillId="34" borderId="70" xfId="0" applyFont="1" applyFill="1" applyBorder="1" applyAlignment="1">
      <alignment horizontal="left"/>
    </xf>
    <xf numFmtId="0" fontId="3" fillId="34" borderId="71" xfId="0" applyFont="1" applyFill="1" applyBorder="1" applyAlignment="1">
      <alignment/>
    </xf>
    <xf numFmtId="0" fontId="25" fillId="34" borderId="70" xfId="0" applyFont="1" applyFill="1" applyBorder="1" applyAlignment="1">
      <alignment horizontal="left" vertical="center"/>
    </xf>
    <xf numFmtId="0" fontId="25" fillId="34" borderId="70" xfId="0" applyFont="1" applyFill="1" applyBorder="1" applyAlignment="1">
      <alignment horizontal="left"/>
    </xf>
    <xf numFmtId="0" fontId="3" fillId="34" borderId="71" xfId="0" applyFont="1" applyFill="1" applyBorder="1" applyAlignment="1">
      <alignment/>
    </xf>
    <xf numFmtId="0" fontId="3" fillId="34" borderId="73" xfId="0" applyFont="1" applyFill="1" applyBorder="1" applyAlignment="1">
      <alignment/>
    </xf>
    <xf numFmtId="0" fontId="0" fillId="34" borderId="74" xfId="0" applyFill="1" applyBorder="1" applyAlignment="1">
      <alignment/>
    </xf>
    <xf numFmtId="0" fontId="7" fillId="34" borderId="74" xfId="0" applyFont="1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75" xfId="0" applyFill="1" applyBorder="1" applyAlignment="1">
      <alignment/>
    </xf>
    <xf numFmtId="0" fontId="5" fillId="34" borderId="76" xfId="0" applyFont="1" applyFill="1" applyBorder="1" applyAlignment="1">
      <alignment/>
    </xf>
    <xf numFmtId="0" fontId="5" fillId="34" borderId="77" xfId="0" applyFont="1" applyFill="1" applyBorder="1" applyAlignment="1">
      <alignment/>
    </xf>
    <xf numFmtId="0" fontId="4" fillId="34" borderId="76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/>
    </xf>
    <xf numFmtId="0" fontId="0" fillId="34" borderId="76" xfId="0" applyFill="1" applyBorder="1" applyAlignment="1">
      <alignment/>
    </xf>
    <xf numFmtId="0" fontId="0" fillId="34" borderId="79" xfId="0" applyFill="1" applyBorder="1" applyAlignment="1">
      <alignment/>
    </xf>
    <xf numFmtId="0" fontId="5" fillId="34" borderId="80" xfId="0" applyFont="1" applyFill="1" applyBorder="1" applyAlignment="1">
      <alignment vertical="center"/>
    </xf>
    <xf numFmtId="0" fontId="5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5" fillId="34" borderId="66" xfId="0" applyFont="1" applyFill="1" applyBorder="1" applyAlignment="1">
      <alignment/>
    </xf>
    <xf numFmtId="0" fontId="5" fillId="36" borderId="64" xfId="0" applyFont="1" applyFill="1" applyBorder="1" applyAlignment="1">
      <alignment/>
    </xf>
    <xf numFmtId="0" fontId="5" fillId="34" borderId="81" xfId="0" applyFont="1" applyFill="1" applyBorder="1" applyAlignment="1">
      <alignment vertical="center"/>
    </xf>
    <xf numFmtId="0" fontId="5" fillId="36" borderId="67" xfId="0" applyFont="1" applyFill="1" applyBorder="1" applyAlignment="1">
      <alignment/>
    </xf>
    <xf numFmtId="0" fontId="5" fillId="34" borderId="82" xfId="0" applyFont="1" applyFill="1" applyBorder="1" applyAlignment="1">
      <alignment vertical="center"/>
    </xf>
    <xf numFmtId="0" fontId="5" fillId="34" borderId="83" xfId="0" applyFont="1" applyFill="1" applyBorder="1" applyAlignment="1">
      <alignment/>
    </xf>
    <xf numFmtId="0" fontId="0" fillId="34" borderId="84" xfId="0" applyFont="1" applyFill="1" applyBorder="1" applyAlignment="1">
      <alignment/>
    </xf>
    <xf numFmtId="0" fontId="5" fillId="36" borderId="77" xfId="0" applyFont="1" applyFill="1" applyBorder="1" applyAlignment="1">
      <alignment/>
    </xf>
    <xf numFmtId="0" fontId="5" fillId="34" borderId="85" xfId="0" applyFont="1" applyFill="1" applyBorder="1" applyAlignment="1">
      <alignment vertical="center"/>
    </xf>
    <xf numFmtId="0" fontId="0" fillId="34" borderId="83" xfId="0" applyFont="1" applyFill="1" applyBorder="1" applyAlignment="1">
      <alignment/>
    </xf>
    <xf numFmtId="0" fontId="5" fillId="36" borderId="79" xfId="0" applyFont="1" applyFill="1" applyBorder="1" applyAlignment="1">
      <alignment/>
    </xf>
    <xf numFmtId="0" fontId="5" fillId="34" borderId="86" xfId="0" applyNumberFormat="1" applyFont="1" applyFill="1" applyBorder="1" applyAlignment="1">
      <alignment vertical="center"/>
    </xf>
    <xf numFmtId="0" fontId="0" fillId="34" borderId="87" xfId="0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Continuous" vertical="center"/>
    </xf>
    <xf numFmtId="0" fontId="0" fillId="35" borderId="20" xfId="0" applyFont="1" applyFill="1" applyBorder="1" applyAlignment="1">
      <alignment horizontal="centerContinuous" vertical="center"/>
    </xf>
    <xf numFmtId="0" fontId="0" fillId="34" borderId="20" xfId="0" applyFill="1" applyBorder="1" applyAlignment="1">
      <alignment horizontal="left" vertical="center"/>
    </xf>
    <xf numFmtId="0" fontId="0" fillId="34" borderId="20" xfId="0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horizontal="centerContinuous" vertical="center"/>
    </xf>
    <xf numFmtId="0" fontId="0" fillId="34" borderId="88" xfId="0" applyFill="1" applyBorder="1" applyAlignment="1">
      <alignment horizontal="left" vertical="center"/>
    </xf>
    <xf numFmtId="0" fontId="0" fillId="34" borderId="8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0" xfId="0" applyBorder="1" applyAlignment="1">
      <alignment vertical="center"/>
    </xf>
    <xf numFmtId="0" fontId="5" fillId="0" borderId="91" xfId="0" applyFont="1" applyBorder="1" applyAlignment="1">
      <alignment horizontal="center"/>
    </xf>
    <xf numFmtId="0" fontId="0" fillId="0" borderId="92" xfId="0" applyBorder="1" applyAlignment="1">
      <alignment/>
    </xf>
    <xf numFmtId="0" fontId="5" fillId="0" borderId="66" xfId="0" applyFont="1" applyBorder="1" applyAlignment="1">
      <alignment/>
    </xf>
    <xf numFmtId="0" fontId="7" fillId="34" borderId="63" xfId="0" applyFont="1" applyFill="1" applyBorder="1" applyAlignment="1">
      <alignment horizontal="centerContinuous"/>
    </xf>
    <xf numFmtId="0" fontId="4" fillId="34" borderId="63" xfId="0" applyFont="1" applyFill="1" applyBorder="1" applyAlignment="1">
      <alignment horizontal="center"/>
    </xf>
    <xf numFmtId="0" fontId="4" fillId="34" borderId="64" xfId="0" applyFont="1" applyFill="1" applyBorder="1" applyAlignment="1">
      <alignment horizontal="center"/>
    </xf>
    <xf numFmtId="0" fontId="4" fillId="34" borderId="66" xfId="0" applyFont="1" applyFill="1" applyBorder="1" applyAlignment="1">
      <alignment horizontal="center"/>
    </xf>
    <xf numFmtId="0" fontId="5" fillId="35" borderId="63" xfId="0" applyFont="1" applyFill="1" applyBorder="1" applyAlignment="1">
      <alignment horizontal="center"/>
    </xf>
    <xf numFmtId="0" fontId="4" fillId="34" borderId="93" xfId="0" applyFont="1" applyFill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76" xfId="0" applyBorder="1" applyAlignment="1">
      <alignment/>
    </xf>
    <xf numFmtId="0" fontId="7" fillId="34" borderId="78" xfId="0" applyFont="1" applyFill="1" applyBorder="1" applyAlignment="1">
      <alignment horizontal="centerContinuous"/>
    </xf>
    <xf numFmtId="0" fontId="4" fillId="34" borderId="78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0" fontId="4" fillId="34" borderId="76" xfId="0" applyFont="1" applyFill="1" applyBorder="1" applyAlignment="1">
      <alignment horizontal="center"/>
    </xf>
    <xf numFmtId="0" fontId="5" fillId="35" borderId="78" xfId="0" applyFont="1" applyFill="1" applyBorder="1" applyAlignment="1">
      <alignment horizontal="center"/>
    </xf>
    <xf numFmtId="0" fontId="4" fillId="34" borderId="95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5" fillId="0" borderId="76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96" xfId="0" applyBorder="1" applyAlignment="1">
      <alignment/>
    </xf>
    <xf numFmtId="0" fontId="0" fillId="0" borderId="73" xfId="0" applyBorder="1" applyAlignment="1">
      <alignment/>
    </xf>
    <xf numFmtId="0" fontId="7" fillId="34" borderId="97" xfId="0" applyFont="1" applyFill="1" applyBorder="1" applyAlignment="1">
      <alignment horizontal="centerContinuous"/>
    </xf>
    <xf numFmtId="0" fontId="4" fillId="34" borderId="97" xfId="0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0" fontId="4" fillId="34" borderId="73" xfId="0" applyFont="1" applyFill="1" applyBorder="1" applyAlignment="1">
      <alignment horizontal="center"/>
    </xf>
    <xf numFmtId="0" fontId="5" fillId="35" borderId="97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27" fillId="0" borderId="98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28" fillId="34" borderId="47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29" fillId="34" borderId="47" xfId="0" applyFont="1" applyFill="1" applyBorder="1" applyAlignment="1">
      <alignment vertical="center"/>
    </xf>
    <xf numFmtId="0" fontId="30" fillId="34" borderId="47" xfId="0" applyFont="1" applyFill="1" applyBorder="1" applyAlignment="1">
      <alignment vertical="center"/>
    </xf>
    <xf numFmtId="0" fontId="30" fillId="34" borderId="61" xfId="0" applyFont="1" applyFill="1" applyBorder="1" applyAlignment="1">
      <alignment vertical="center"/>
    </xf>
    <xf numFmtId="0" fontId="0" fillId="34" borderId="99" xfId="0" applyFont="1" applyFill="1" applyBorder="1" applyAlignment="1">
      <alignment vertical="center"/>
    </xf>
    <xf numFmtId="0" fontId="0" fillId="34" borderId="100" xfId="0" applyFont="1" applyFill="1" applyBorder="1" applyAlignment="1">
      <alignment vertical="center"/>
    </xf>
    <xf numFmtId="0" fontId="0" fillId="35" borderId="100" xfId="0" applyFont="1" applyFill="1" applyBorder="1" applyAlignment="1">
      <alignment vertical="center"/>
    </xf>
    <xf numFmtId="0" fontId="31" fillId="34" borderId="100" xfId="0" applyFont="1" applyFill="1" applyBorder="1" applyAlignment="1">
      <alignment vertical="center"/>
    </xf>
    <xf numFmtId="0" fontId="3" fillId="34" borderId="101" xfId="0" applyFont="1" applyFill="1" applyBorder="1" applyAlignment="1">
      <alignment vertical="center"/>
    </xf>
    <xf numFmtId="0" fontId="6" fillId="34" borderId="102" xfId="0" applyFont="1" applyFill="1" applyBorder="1" applyAlignment="1">
      <alignment/>
    </xf>
    <xf numFmtId="0" fontId="6" fillId="34" borderId="103" xfId="0" applyFont="1" applyFill="1" applyBorder="1" applyAlignment="1">
      <alignment/>
    </xf>
    <xf numFmtId="0" fontId="0" fillId="35" borderId="103" xfId="0" applyFont="1" applyFill="1" applyBorder="1" applyAlignment="1">
      <alignment/>
    </xf>
    <xf numFmtId="0" fontId="6" fillId="34" borderId="104" xfId="0" applyFont="1" applyFill="1" applyBorder="1" applyAlignment="1">
      <alignment/>
    </xf>
    <xf numFmtId="0" fontId="6" fillId="34" borderId="105" xfId="0" applyFont="1" applyFill="1" applyBorder="1" applyAlignment="1">
      <alignment/>
    </xf>
    <xf numFmtId="0" fontId="6" fillId="34" borderId="10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0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0" fillId="0" borderId="108" xfId="0" applyFont="1" applyFill="1" applyBorder="1" applyAlignment="1">
      <alignment horizontal="left"/>
    </xf>
    <xf numFmtId="0" fontId="0" fillId="0" borderId="109" xfId="0" applyFont="1" applyFill="1" applyBorder="1" applyAlignment="1">
      <alignment horizontal="left"/>
    </xf>
    <xf numFmtId="0" fontId="0" fillId="0" borderId="110" xfId="0" applyFont="1" applyFill="1" applyBorder="1" applyAlignment="1">
      <alignment horizontal="center"/>
    </xf>
    <xf numFmtId="0" fontId="9" fillId="37" borderId="111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38" borderId="116" xfId="0" applyNumberFormat="1" applyFont="1" applyFill="1" applyBorder="1" applyAlignment="1" applyProtection="1">
      <alignment horizontal="center" vertical="center"/>
      <protection/>
    </xf>
    <xf numFmtId="1" fontId="3" fillId="0" borderId="108" xfId="0" applyNumberFormat="1" applyFont="1" applyFill="1" applyBorder="1" applyAlignment="1" applyProtection="1">
      <alignment horizontal="center" vertical="center"/>
      <protection/>
    </xf>
    <xf numFmtId="1" fontId="7" fillId="0" borderId="117" xfId="0" applyNumberFormat="1" applyFont="1" applyFill="1" applyBorder="1" applyAlignment="1" applyProtection="1">
      <alignment horizontal="center" vertical="center"/>
      <protection/>
    </xf>
    <xf numFmtId="1" fontId="7" fillId="0" borderId="118" xfId="0" applyNumberFormat="1" applyFont="1" applyFill="1" applyBorder="1" applyAlignment="1" applyProtection="1">
      <alignment horizontal="center" vertical="center"/>
      <protection/>
    </xf>
    <xf numFmtId="1" fontId="5" fillId="38" borderId="119" xfId="0" applyNumberFormat="1" applyFont="1" applyFill="1" applyBorder="1" applyAlignment="1" applyProtection="1">
      <alignment horizontal="center" vertical="center"/>
      <protection/>
    </xf>
    <xf numFmtId="1" fontId="5" fillId="38" borderId="1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121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22" xfId="0" applyFont="1" applyBorder="1" applyAlignment="1">
      <alignment horizontal="center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7" fillId="0" borderId="122" xfId="0" applyFont="1" applyBorder="1" applyAlignment="1">
      <alignment horizontal="center"/>
    </xf>
    <xf numFmtId="0" fontId="3" fillId="0" borderId="123" xfId="0" applyFont="1" applyBorder="1" applyAlignment="1">
      <alignment/>
    </xf>
    <xf numFmtId="1" fontId="3" fillId="0" borderId="1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3" fillId="0" borderId="12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/>
    </xf>
    <xf numFmtId="14" fontId="3" fillId="38" borderId="0" xfId="0" applyNumberFormat="1" applyFont="1" applyFill="1" applyAlignment="1">
      <alignment horizontal="left" vertical="center"/>
    </xf>
    <xf numFmtId="2" fontId="3" fillId="38" borderId="0" xfId="0" applyNumberFormat="1" applyFont="1" applyFill="1" applyAlignment="1">
      <alignment horizontal="left" vertical="center"/>
    </xf>
    <xf numFmtId="0" fontId="16" fillId="38" borderId="122" xfId="0" applyFont="1" applyFill="1" applyBorder="1" applyAlignment="1">
      <alignment horizontal="center"/>
    </xf>
    <xf numFmtId="2" fontId="16" fillId="38" borderId="122" xfId="0" applyNumberFormat="1" applyFont="1" applyFill="1" applyBorder="1" applyAlignment="1">
      <alignment horizontal="center"/>
    </xf>
    <xf numFmtId="0" fontId="16" fillId="38" borderId="123" xfId="0" applyFont="1" applyFill="1" applyBorder="1" applyAlignment="1">
      <alignment horizontal="center"/>
    </xf>
    <xf numFmtId="2" fontId="16" fillId="38" borderId="123" xfId="0" applyNumberFormat="1" applyFont="1" applyFill="1" applyBorder="1" applyAlignment="1">
      <alignment horizontal="center"/>
    </xf>
    <xf numFmtId="1" fontId="7" fillId="38" borderId="23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/>
    </xf>
    <xf numFmtId="0" fontId="0" fillId="38" borderId="24" xfId="0" applyFill="1" applyBorder="1" applyAlignment="1">
      <alignment/>
    </xf>
    <xf numFmtId="1" fontId="3" fillId="38" borderId="128" xfId="0" applyNumberFormat="1" applyFont="1" applyFill="1" applyBorder="1" applyAlignment="1">
      <alignment horizontal="center"/>
    </xf>
    <xf numFmtId="1" fontId="7" fillId="38" borderId="128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7" fillId="38" borderId="122" xfId="0" applyNumberFormat="1" applyFont="1" applyFill="1" applyBorder="1" applyAlignment="1">
      <alignment horizontal="center"/>
    </xf>
    <xf numFmtId="1" fontId="0" fillId="38" borderId="123" xfId="0" applyNumberFormat="1" applyFill="1" applyBorder="1" applyAlignment="1">
      <alignment/>
    </xf>
    <xf numFmtId="1" fontId="3" fillId="38" borderId="125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16" fillId="0" borderId="129" xfId="0" applyFont="1" applyBorder="1" applyAlignment="1">
      <alignment horizontal="center"/>
    </xf>
    <xf numFmtId="0" fontId="7" fillId="0" borderId="129" xfId="0" applyFont="1" applyBorder="1" applyAlignment="1">
      <alignment horizontal="center"/>
    </xf>
    <xf numFmtId="0" fontId="3" fillId="0" borderId="124" xfId="0" applyFont="1" applyBorder="1" applyAlignment="1">
      <alignment/>
    </xf>
    <xf numFmtId="1" fontId="3" fillId="0" borderId="124" xfId="0" applyNumberFormat="1" applyFont="1" applyBorder="1" applyAlignment="1">
      <alignment horizontal="center" vertical="center"/>
    </xf>
    <xf numFmtId="1" fontId="3" fillId="0" borderId="130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6" fillId="0" borderId="131" xfId="0" applyFont="1" applyFill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1" fontId="3" fillId="0" borderId="65" xfId="0" applyNumberFormat="1" applyFont="1" applyFill="1" applyBorder="1" applyAlignment="1" applyProtection="1">
      <alignment horizontal="center" vertical="center"/>
      <protection/>
    </xf>
    <xf numFmtId="1" fontId="7" fillId="0" borderId="136" xfId="0" applyNumberFormat="1" applyFont="1" applyFill="1" applyBorder="1" applyAlignment="1" applyProtection="1">
      <alignment horizontal="center" vertical="center"/>
      <protection/>
    </xf>
    <xf numFmtId="1" fontId="7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137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39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left"/>
    </xf>
    <xf numFmtId="1" fontId="3" fillId="0" borderId="83" xfId="0" applyNumberFormat="1" applyFont="1" applyFill="1" applyBorder="1" applyAlignment="1" applyProtection="1">
      <alignment horizontal="center" vertical="center"/>
      <protection/>
    </xf>
    <xf numFmtId="1" fontId="7" fillId="0" borderId="84" xfId="0" applyNumberFormat="1" applyFont="1" applyFill="1" applyBorder="1" applyAlignment="1" applyProtection="1">
      <alignment horizontal="center" vertical="center"/>
      <protection/>
    </xf>
    <xf numFmtId="1" fontId="7" fillId="0" borderId="85" xfId="0" applyNumberFormat="1" applyFont="1" applyFill="1" applyBorder="1" applyAlignment="1" applyProtection="1">
      <alignment horizontal="center" vertical="center"/>
      <protection/>
    </xf>
    <xf numFmtId="168" fontId="0" fillId="0" borderId="66" xfId="0" applyNumberFormat="1" applyBorder="1" applyAlignment="1">
      <alignment horizontal="center"/>
    </xf>
    <xf numFmtId="20" fontId="0" fillId="0" borderId="141" xfId="0" applyNumberFormat="1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1" fontId="5" fillId="38" borderId="144" xfId="0" applyNumberFormat="1" applyFont="1" applyFill="1" applyBorder="1" applyAlignment="1" applyProtection="1">
      <alignment horizontal="center" vertical="center"/>
      <protection/>
    </xf>
    <xf numFmtId="0" fontId="0" fillId="0" borderId="145" xfId="0" applyFont="1" applyFill="1" applyBorder="1" applyAlignment="1">
      <alignment horizontal="center"/>
    </xf>
    <xf numFmtId="0" fontId="6" fillId="0" borderId="138" xfId="0" applyFont="1" applyFill="1" applyBorder="1" applyAlignment="1">
      <alignment horizontal="center"/>
    </xf>
    <xf numFmtId="1" fontId="5" fillId="38" borderId="117" xfId="0" applyNumberFormat="1" applyFont="1" applyFill="1" applyBorder="1" applyAlignment="1" applyProtection="1">
      <alignment horizontal="center" vertical="center"/>
      <protection/>
    </xf>
    <xf numFmtId="1" fontId="5" fillId="38" borderId="146" xfId="0" applyNumberFormat="1" applyFont="1" applyFill="1" applyBorder="1" applyAlignment="1" applyProtection="1">
      <alignment horizontal="center" vertical="center"/>
      <protection/>
    </xf>
    <xf numFmtId="1" fontId="7" fillId="0" borderId="147" xfId="0" applyNumberFormat="1" applyFont="1" applyFill="1" applyBorder="1" applyAlignment="1" applyProtection="1">
      <alignment horizontal="center" vertical="center"/>
      <protection/>
    </xf>
    <xf numFmtId="1" fontId="3" fillId="0" borderId="109" xfId="0" applyNumberFormat="1" applyFont="1" applyFill="1" applyBorder="1" applyAlignment="1" applyProtection="1">
      <alignment horizontal="center" vertical="center"/>
      <protection/>
    </xf>
    <xf numFmtId="1" fontId="7" fillId="0" borderId="148" xfId="0" applyNumberFormat="1" applyFont="1" applyFill="1" applyBorder="1" applyAlignment="1" applyProtection="1">
      <alignment horizontal="center" vertical="center"/>
      <protection/>
    </xf>
    <xf numFmtId="1" fontId="7" fillId="0" borderId="149" xfId="0" applyNumberFormat="1" applyFont="1" applyFill="1" applyBorder="1" applyAlignment="1" applyProtection="1">
      <alignment horizontal="center" vertical="center"/>
      <protection/>
    </xf>
    <xf numFmtId="1" fontId="7" fillId="0" borderId="150" xfId="0" applyNumberFormat="1" applyFont="1" applyFill="1" applyBorder="1" applyAlignment="1" applyProtection="1">
      <alignment horizontal="center" vertical="center"/>
      <protection/>
    </xf>
    <xf numFmtId="0" fontId="0" fillId="0" borderId="151" xfId="0" applyBorder="1" applyAlignment="1">
      <alignment horizontal="center"/>
    </xf>
    <xf numFmtId="0" fontId="0" fillId="0" borderId="152" xfId="0" applyBorder="1" applyAlignment="1">
      <alignment horizontal="center"/>
    </xf>
    <xf numFmtId="0" fontId="6" fillId="0" borderId="153" xfId="0" applyFont="1" applyFill="1" applyBorder="1" applyAlignment="1">
      <alignment horizontal="center"/>
    </xf>
    <xf numFmtId="0" fontId="6" fillId="0" borderId="154" xfId="0" applyFont="1" applyFill="1" applyBorder="1" applyAlignment="1">
      <alignment horizontal="center"/>
    </xf>
    <xf numFmtId="0" fontId="6" fillId="0" borderId="135" xfId="0" applyFont="1" applyFill="1" applyBorder="1" applyAlignment="1">
      <alignment horizontal="center"/>
    </xf>
    <xf numFmtId="0" fontId="6" fillId="0" borderId="140" xfId="0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9" borderId="69" xfId="0" applyFill="1" applyBorder="1" applyAlignment="1" applyProtection="1">
      <alignment horizontal="center"/>
      <protection locked="0"/>
    </xf>
    <xf numFmtId="0" fontId="0" fillId="0" borderId="69" xfId="0" applyFont="1" applyBorder="1" applyAlignment="1" applyProtection="1">
      <alignment/>
      <protection/>
    </xf>
    <xf numFmtId="0" fontId="0" fillId="40" borderId="69" xfId="0" applyFill="1" applyBorder="1" applyAlignment="1" applyProtection="1">
      <alignment horizontal="center"/>
      <protection/>
    </xf>
    <xf numFmtId="0" fontId="0" fillId="0" borderId="69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vertical="center" textRotation="90"/>
      <protection/>
    </xf>
    <xf numFmtId="0" fontId="0" fillId="0" borderId="0" xfId="0" applyFont="1" applyAlignment="1" applyProtection="1">
      <alignment vertical="center" textRotation="90"/>
      <protection/>
    </xf>
    <xf numFmtId="0" fontId="32" fillId="0" borderId="0" xfId="0" applyFont="1" applyBorder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0" fillId="37" borderId="155" xfId="0" applyFont="1" applyFill="1" applyBorder="1" applyAlignment="1">
      <alignment horizontal="center"/>
    </xf>
    <xf numFmtId="0" fontId="0" fillId="37" borderId="145" xfId="0" applyFont="1" applyFill="1" applyBorder="1" applyAlignment="1">
      <alignment horizontal="center"/>
    </xf>
    <xf numFmtId="0" fontId="0" fillId="37" borderId="156" xfId="0" applyFont="1" applyFill="1" applyBorder="1" applyAlignment="1">
      <alignment horizontal="center"/>
    </xf>
    <xf numFmtId="0" fontId="0" fillId="37" borderId="110" xfId="0" applyFont="1" applyFill="1" applyBorder="1" applyAlignment="1">
      <alignment horizontal="center"/>
    </xf>
    <xf numFmtId="0" fontId="0" fillId="37" borderId="157" xfId="0" applyFont="1" applyFill="1" applyBorder="1" applyAlignment="1">
      <alignment horizontal="center"/>
    </xf>
    <xf numFmtId="0" fontId="9" fillId="37" borderId="111" xfId="0" applyFont="1" applyFill="1" applyBorder="1" applyAlignment="1">
      <alignment horizontal="center"/>
    </xf>
    <xf numFmtId="0" fontId="0" fillId="37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 horizontal="left"/>
    </xf>
    <xf numFmtId="0" fontId="0" fillId="0" borderId="0" xfId="0" applyAlignment="1">
      <alignment horizontal="left"/>
    </xf>
    <xf numFmtId="44" fontId="11" fillId="0" borderId="0" xfId="57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60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" fontId="7" fillId="0" borderId="89" xfId="0" applyNumberFormat="1" applyFont="1" applyFill="1" applyBorder="1" applyAlignment="1" applyProtection="1">
      <alignment horizontal="center" vertical="center"/>
      <protection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8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3" fillId="0" borderId="11" xfId="0" applyFont="1" applyFill="1" applyBorder="1" applyAlignment="1">
      <alignment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8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61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62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0" fillId="0" borderId="162" xfId="0" applyBorder="1" applyAlignment="1">
      <alignment/>
    </xf>
    <xf numFmtId="0" fontId="0" fillId="0" borderId="163" xfId="0" applyFont="1" applyFill="1" applyBorder="1" applyAlignment="1">
      <alignment/>
    </xf>
    <xf numFmtId="0" fontId="7" fillId="0" borderId="16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/>
    </xf>
    <xf numFmtId="0" fontId="8" fillId="0" borderId="166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167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68" xfId="0" applyFont="1" applyFill="1" applyBorder="1" applyAlignment="1">
      <alignment horizontal="center"/>
    </xf>
    <xf numFmtId="0" fontId="8" fillId="0" borderId="169" xfId="0" applyFont="1" applyFill="1" applyBorder="1" applyAlignment="1">
      <alignment horizontal="center"/>
    </xf>
    <xf numFmtId="0" fontId="12" fillId="0" borderId="165" xfId="0" applyFont="1" applyFill="1" applyBorder="1" applyAlignment="1">
      <alignment/>
    </xf>
    <xf numFmtId="0" fontId="12" fillId="0" borderId="166" xfId="0" applyFont="1" applyFill="1" applyBorder="1" applyAlignment="1">
      <alignment horizontal="center"/>
    </xf>
    <xf numFmtId="0" fontId="12" fillId="0" borderId="167" xfId="0" applyFont="1" applyFill="1" applyBorder="1" applyAlignment="1">
      <alignment horizontal="center"/>
    </xf>
    <xf numFmtId="0" fontId="12" fillId="0" borderId="168" xfId="0" applyFont="1" applyFill="1" applyBorder="1" applyAlignment="1">
      <alignment horizontal="center"/>
    </xf>
    <xf numFmtId="16" fontId="12" fillId="0" borderId="167" xfId="0" applyNumberFormat="1" applyFont="1" applyFill="1" applyBorder="1" applyAlignment="1">
      <alignment horizontal="center"/>
    </xf>
    <xf numFmtId="0" fontId="13" fillId="0" borderId="166" xfId="0" applyFont="1" applyFill="1" applyBorder="1" applyAlignment="1">
      <alignment horizontal="center"/>
    </xf>
    <xf numFmtId="0" fontId="13" fillId="0" borderId="169" xfId="0" applyFont="1" applyFill="1" applyBorder="1" applyAlignment="1">
      <alignment horizontal="center"/>
    </xf>
    <xf numFmtId="0" fontId="8" fillId="0" borderId="165" xfId="0" applyFont="1" applyFill="1" applyBorder="1" applyAlignment="1">
      <alignment/>
    </xf>
    <xf numFmtId="0" fontId="8" fillId="0" borderId="169" xfId="0" applyFont="1" applyFill="1" applyBorder="1" applyAlignment="1">
      <alignment horizontal="center"/>
    </xf>
    <xf numFmtId="0" fontId="6" fillId="0" borderId="166" xfId="0" applyFont="1" applyFill="1" applyBorder="1" applyAlignment="1">
      <alignment horizontal="center"/>
    </xf>
    <xf numFmtId="0" fontId="6" fillId="0" borderId="167" xfId="0" applyFont="1" applyFill="1" applyBorder="1" applyAlignment="1">
      <alignment horizontal="center"/>
    </xf>
    <xf numFmtId="1" fontId="0" fillId="37" borderId="25" xfId="0" applyNumberFormat="1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1" fontId="0" fillId="37" borderId="121" xfId="0" applyNumberFormat="1" applyFont="1" applyFill="1" applyBorder="1" applyAlignment="1">
      <alignment horizontal="center"/>
    </xf>
    <xf numFmtId="1" fontId="0" fillId="37" borderId="27" xfId="0" applyNumberFormat="1" applyFont="1" applyFill="1" applyBorder="1" applyAlignment="1">
      <alignment horizontal="center"/>
    </xf>
    <xf numFmtId="1" fontId="0" fillId="37" borderId="28" xfId="0" applyNumberFormat="1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1" fontId="0" fillId="37" borderId="29" xfId="0" applyNumberFormat="1" applyFont="1" applyFill="1" applyBorder="1" applyAlignment="1">
      <alignment horizontal="center"/>
    </xf>
    <xf numFmtId="1" fontId="0" fillId="37" borderId="30" xfId="0" applyNumberFormat="1" applyFont="1" applyFill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1" fontId="0" fillId="37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170" xfId="0" applyNumberFormat="1" applyFont="1" applyFill="1" applyBorder="1" applyAlignment="1" applyProtection="1">
      <alignment horizontal="center" vertical="center"/>
      <protection/>
    </xf>
    <xf numFmtId="1" fontId="3" fillId="0" borderId="170" xfId="0" applyNumberFormat="1" applyFont="1" applyFill="1" applyBorder="1" applyAlignment="1" applyProtection="1">
      <alignment horizontal="center" vertical="center"/>
      <protection/>
    </xf>
    <xf numFmtId="1" fontId="5" fillId="0" borderId="170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1" fontId="7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136" xfId="0" applyNumberFormat="1" applyFont="1" applyFill="1" applyBorder="1" applyAlignment="1" applyProtection="1">
      <alignment horizontal="center" vertical="center"/>
      <protection/>
    </xf>
    <xf numFmtId="0" fontId="0" fillId="0" borderId="85" xfId="0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1" fontId="7" fillId="0" borderId="171" xfId="0" applyNumberFormat="1" applyFont="1" applyFill="1" applyBorder="1" applyAlignment="1" applyProtection="1">
      <alignment horizontal="center" vertical="center"/>
      <protection/>
    </xf>
    <xf numFmtId="1" fontId="5" fillId="38" borderId="84" xfId="0" applyNumberFormat="1" applyFont="1" applyFill="1" applyBorder="1" applyAlignment="1" applyProtection="1">
      <alignment horizontal="center" vertical="center"/>
      <protection/>
    </xf>
    <xf numFmtId="1" fontId="5" fillId="38" borderId="172" xfId="0" applyNumberFormat="1" applyFont="1" applyFill="1" applyBorder="1" applyAlignment="1" applyProtection="1">
      <alignment horizontal="center" vertical="center"/>
      <protection/>
    </xf>
    <xf numFmtId="0" fontId="0" fillId="0" borderId="13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70" fillId="38" borderId="51" xfId="0" applyFont="1" applyFill="1" applyBorder="1" applyAlignment="1">
      <alignment/>
    </xf>
    <xf numFmtId="0" fontId="70" fillId="38" borderId="47" xfId="0" applyFont="1" applyFill="1" applyBorder="1" applyAlignment="1">
      <alignment/>
    </xf>
    <xf numFmtId="0" fontId="7" fillId="38" borderId="0" xfId="0" applyFont="1" applyFill="1" applyAlignment="1">
      <alignment/>
    </xf>
    <xf numFmtId="0" fontId="70" fillId="38" borderId="0" xfId="0" applyFont="1" applyFill="1" applyBorder="1" applyAlignment="1">
      <alignment/>
    </xf>
    <xf numFmtId="0" fontId="70" fillId="38" borderId="11" xfId="0" applyFont="1" applyFill="1" applyBorder="1" applyAlignment="1">
      <alignment/>
    </xf>
    <xf numFmtId="0" fontId="70" fillId="38" borderId="89" xfId="0" applyFont="1" applyFill="1" applyBorder="1" applyAlignment="1">
      <alignment/>
    </xf>
    <xf numFmtId="0" fontId="70" fillId="38" borderId="20" xfId="0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32" xfId="0" applyNumberFormat="1" applyBorder="1" applyAlignment="1">
      <alignment/>
    </xf>
    <xf numFmtId="0" fontId="0" fillId="0" borderId="173" xfId="0" applyBorder="1" applyAlignment="1">
      <alignment/>
    </xf>
    <xf numFmtId="0" fontId="6" fillId="0" borderId="173" xfId="0" applyFont="1" applyFill="1" applyBorder="1" applyAlignment="1">
      <alignment horizontal="center" wrapText="1"/>
    </xf>
    <xf numFmtId="0" fontId="6" fillId="0" borderId="133" xfId="0" applyFont="1" applyFill="1" applyBorder="1" applyAlignment="1">
      <alignment horizontal="center" wrapText="1"/>
    </xf>
    <xf numFmtId="168" fontId="0" fillId="0" borderId="165" xfId="0" applyNumberFormat="1" applyBorder="1" applyAlignment="1">
      <alignment/>
    </xf>
    <xf numFmtId="0" fontId="0" fillId="0" borderId="165" xfId="0" applyBorder="1" applyAlignment="1">
      <alignment/>
    </xf>
    <xf numFmtId="0" fontId="0" fillId="0" borderId="165" xfId="0" applyFont="1" applyFill="1" applyBorder="1" applyAlignment="1">
      <alignment horizontal="center"/>
    </xf>
    <xf numFmtId="168" fontId="0" fillId="0" borderId="166" xfId="0" applyNumberFormat="1" applyBorder="1" applyAlignment="1">
      <alignment/>
    </xf>
    <xf numFmtId="0" fontId="0" fillId="0" borderId="166" xfId="0" applyBorder="1" applyAlignment="1">
      <alignment/>
    </xf>
    <xf numFmtId="0" fontId="0" fillId="0" borderId="166" xfId="0" applyFont="1" applyFill="1" applyBorder="1" applyAlignment="1">
      <alignment horizontal="center"/>
    </xf>
    <xf numFmtId="0" fontId="0" fillId="0" borderId="166" xfId="0" applyFont="1" applyFill="1" applyBorder="1" applyAlignment="1">
      <alignment horizontal="center"/>
    </xf>
    <xf numFmtId="168" fontId="0" fillId="0" borderId="174" xfId="0" applyNumberFormat="1" applyBorder="1" applyAlignment="1">
      <alignment/>
    </xf>
    <xf numFmtId="20" fontId="0" fillId="0" borderId="174" xfId="0" applyNumberFormat="1" applyBorder="1" applyAlignment="1">
      <alignment/>
    </xf>
    <xf numFmtId="0" fontId="0" fillId="0" borderId="174" xfId="0" applyFont="1" applyFill="1" applyBorder="1" applyAlignment="1">
      <alignment horizontal="center"/>
    </xf>
    <xf numFmtId="0" fontId="0" fillId="0" borderId="174" xfId="0" applyFont="1" applyFill="1" applyBorder="1" applyAlignment="1">
      <alignment horizontal="center"/>
    </xf>
    <xf numFmtId="0" fontId="0" fillId="0" borderId="175" xfId="0" applyBorder="1" applyAlignment="1">
      <alignment/>
    </xf>
    <xf numFmtId="0" fontId="0" fillId="0" borderId="175" xfId="0" applyFont="1" applyFill="1" applyBorder="1" applyAlignment="1">
      <alignment horizontal="center"/>
    </xf>
    <xf numFmtId="0" fontId="0" fillId="0" borderId="174" xfId="0" applyBorder="1" applyAlignment="1">
      <alignment/>
    </xf>
    <xf numFmtId="168" fontId="0" fillId="0" borderId="175" xfId="0" applyNumberFormat="1" applyBorder="1" applyAlignment="1">
      <alignment/>
    </xf>
    <xf numFmtId="0" fontId="0" fillId="0" borderId="169" xfId="0" applyBorder="1" applyAlignment="1">
      <alignment/>
    </xf>
    <xf numFmtId="0" fontId="0" fillId="0" borderId="169" xfId="0" applyFont="1" applyFill="1" applyBorder="1" applyAlignment="1">
      <alignment horizontal="center"/>
    </xf>
    <xf numFmtId="0" fontId="0" fillId="0" borderId="169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175" xfId="0" applyFont="1" applyFill="1" applyBorder="1" applyAlignment="1">
      <alignment horizontal="center"/>
    </xf>
    <xf numFmtId="1" fontId="7" fillId="16" borderId="12" xfId="0" applyNumberFormat="1" applyFont="1" applyFill="1" applyBorder="1" applyAlignment="1" applyProtection="1">
      <alignment horizontal="center" vertical="center"/>
      <protection/>
    </xf>
    <xf numFmtId="1" fontId="7" fillId="16" borderId="11" xfId="0" applyNumberFormat="1" applyFont="1" applyFill="1" applyBorder="1" applyAlignment="1" applyProtection="1">
      <alignment horizontal="center" vertical="center"/>
      <protection/>
    </xf>
    <xf numFmtId="1" fontId="7" fillId="16" borderId="161" xfId="0" applyNumberFormat="1" applyFont="1" applyFill="1" applyBorder="1" applyAlignment="1" applyProtection="1">
      <alignment horizontal="center" vertical="center"/>
      <protection/>
    </xf>
    <xf numFmtId="1" fontId="7" fillId="16" borderId="81" xfId="0" applyNumberFormat="1" applyFont="1" applyFill="1" applyBorder="1" applyAlignment="1" applyProtection="1">
      <alignment horizontal="center" vertical="center"/>
      <protection/>
    </xf>
    <xf numFmtId="1" fontId="7" fillId="16" borderId="145" xfId="0" applyNumberFormat="1" applyFont="1" applyFill="1" applyBorder="1" applyAlignment="1" applyProtection="1">
      <alignment horizontal="center" vertical="center"/>
      <protection/>
    </xf>
    <xf numFmtId="1" fontId="7" fillId="16" borderId="156" xfId="0" applyNumberFormat="1" applyFont="1" applyFill="1" applyBorder="1" applyAlignment="1" applyProtection="1">
      <alignment horizontal="center" vertical="center"/>
      <protection/>
    </xf>
    <xf numFmtId="1" fontId="7" fillId="16" borderId="29" xfId="0" applyNumberFormat="1" applyFont="1" applyFill="1" applyBorder="1" applyAlignment="1" applyProtection="1">
      <alignment horizontal="center" vertical="center"/>
      <protection/>
    </xf>
    <xf numFmtId="1" fontId="7" fillId="16" borderId="41" xfId="0" applyNumberFormat="1" applyFont="1" applyFill="1" applyBorder="1" applyAlignment="1" applyProtection="1">
      <alignment horizontal="center" vertical="center"/>
      <protection/>
    </xf>
    <xf numFmtId="1" fontId="7" fillId="16" borderId="84" xfId="0" applyNumberFormat="1" applyFont="1" applyFill="1" applyBorder="1" applyAlignment="1" applyProtection="1">
      <alignment horizontal="center" vertical="center"/>
      <protection/>
    </xf>
    <xf numFmtId="1" fontId="7" fillId="16" borderId="85" xfId="0" applyNumberFormat="1" applyFont="1" applyFill="1" applyBorder="1" applyAlignment="1" applyProtection="1">
      <alignment horizontal="center" vertical="center"/>
      <protection/>
    </xf>
    <xf numFmtId="1" fontId="7" fillId="16" borderId="110" xfId="0" applyNumberFormat="1" applyFont="1" applyFill="1" applyBorder="1" applyAlignment="1" applyProtection="1">
      <alignment horizontal="center" vertical="center"/>
      <protection/>
    </xf>
    <xf numFmtId="1" fontId="7" fillId="16" borderId="117" xfId="0" applyNumberFormat="1" applyFont="1" applyFill="1" applyBorder="1" applyAlignment="1" applyProtection="1">
      <alignment horizontal="center" vertical="center"/>
      <protection/>
    </xf>
    <xf numFmtId="1" fontId="7" fillId="16" borderId="1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71" fillId="0" borderId="0" xfId="0" applyNumberFormat="1" applyFont="1" applyAlignment="1">
      <alignment horizontal="left"/>
    </xf>
    <xf numFmtId="0" fontId="7" fillId="0" borderId="174" xfId="0" applyFont="1" applyFill="1" applyBorder="1" applyAlignment="1">
      <alignment horizontal="center"/>
    </xf>
    <xf numFmtId="0" fontId="7" fillId="0" borderId="169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7" fillId="0" borderId="140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8" fillId="0" borderId="176" xfId="0" applyFont="1" applyFill="1" applyBorder="1" applyAlignment="1">
      <alignment horizontal="center"/>
    </xf>
    <xf numFmtId="0" fontId="8" fillId="0" borderId="177" xfId="0" applyFont="1" applyFill="1" applyBorder="1" applyAlignment="1">
      <alignment horizontal="center"/>
    </xf>
    <xf numFmtId="0" fontId="8" fillId="0" borderId="178" xfId="0" applyFont="1" applyFill="1" applyBorder="1" applyAlignment="1">
      <alignment horizontal="center"/>
    </xf>
    <xf numFmtId="0" fontId="6" fillId="0" borderId="179" xfId="0" applyFont="1" applyFill="1" applyBorder="1" applyAlignment="1">
      <alignment horizontal="center"/>
    </xf>
    <xf numFmtId="0" fontId="6" fillId="0" borderId="180" xfId="0" applyFont="1" applyFill="1" applyBorder="1" applyAlignment="1">
      <alignment horizontal="center"/>
    </xf>
    <xf numFmtId="0" fontId="0" fillId="0" borderId="155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37" borderId="181" xfId="0" applyFill="1" applyBorder="1" applyAlignment="1">
      <alignment horizontal="center"/>
    </xf>
    <xf numFmtId="0" fontId="0" fillId="0" borderId="14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7" borderId="182" xfId="0" applyFill="1" applyBorder="1" applyAlignment="1">
      <alignment horizontal="center"/>
    </xf>
    <xf numFmtId="0" fontId="0" fillId="0" borderId="156" xfId="0" applyFill="1" applyBorder="1" applyAlignment="1">
      <alignment horizontal="center"/>
    </xf>
    <xf numFmtId="0" fontId="0" fillId="37" borderId="183" xfId="0" applyFill="1" applyBorder="1" applyAlignment="1">
      <alignment horizontal="center"/>
    </xf>
    <xf numFmtId="0" fontId="0" fillId="0" borderId="184" xfId="0" applyFont="1" applyFill="1" applyBorder="1" applyAlignment="1">
      <alignment horizontal="center"/>
    </xf>
    <xf numFmtId="0" fontId="0" fillId="0" borderId="184" xfId="0" applyFill="1" applyBorder="1" applyAlignment="1">
      <alignment horizontal="center"/>
    </xf>
    <xf numFmtId="0" fontId="0" fillId="0" borderId="145" xfId="0" applyFont="1" applyFill="1" applyBorder="1" applyAlignment="1">
      <alignment horizontal="center"/>
    </xf>
    <xf numFmtId="0" fontId="0" fillId="0" borderId="171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47" xfId="0" applyFont="1" applyFill="1" applyBorder="1" applyAlignment="1">
      <alignment horizontal="center"/>
    </xf>
    <xf numFmtId="0" fontId="0" fillId="37" borderId="185" xfId="0" applyFill="1" applyBorder="1" applyAlignment="1">
      <alignment horizontal="center"/>
    </xf>
    <xf numFmtId="0" fontId="0" fillId="0" borderId="147" xfId="0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57" xfId="0" applyFill="1" applyBorder="1" applyAlignment="1">
      <alignment horizontal="center"/>
    </xf>
    <xf numFmtId="0" fontId="0" fillId="0" borderId="150" xfId="0" applyFill="1" applyBorder="1" applyAlignment="1">
      <alignment horizontal="center"/>
    </xf>
    <xf numFmtId="0" fontId="0" fillId="37" borderId="186" xfId="0" applyFill="1" applyBorder="1" applyAlignment="1">
      <alignment horizontal="center"/>
    </xf>
    <xf numFmtId="168" fontId="0" fillId="0" borderId="71" xfId="0" applyNumberFormat="1" applyBorder="1" applyAlignment="1">
      <alignment horizontal="center"/>
    </xf>
    <xf numFmtId="168" fontId="0" fillId="0" borderId="76" xfId="0" applyNumberFormat="1" applyBorder="1" applyAlignment="1">
      <alignment horizontal="center"/>
    </xf>
    <xf numFmtId="20" fontId="0" fillId="0" borderId="142" xfId="0" applyNumberFormat="1" applyBorder="1" applyAlignment="1">
      <alignment horizontal="center"/>
    </xf>
    <xf numFmtId="0" fontId="0" fillId="37" borderId="145" xfId="0" applyFont="1" applyFill="1" applyBorder="1" applyAlignment="1">
      <alignment horizontal="center"/>
    </xf>
    <xf numFmtId="20" fontId="0" fillId="0" borderId="187" xfId="0" applyNumberFormat="1" applyBorder="1" applyAlignment="1">
      <alignment horizontal="center"/>
    </xf>
    <xf numFmtId="0" fontId="0" fillId="0" borderId="188" xfId="0" applyFont="1" applyFill="1" applyBorder="1" applyAlignment="1">
      <alignment horizontal="center"/>
    </xf>
    <xf numFmtId="0" fontId="0" fillId="0" borderId="189" xfId="0" applyFont="1" applyFill="1" applyBorder="1" applyAlignment="1">
      <alignment horizontal="center"/>
    </xf>
    <xf numFmtId="0" fontId="7" fillId="0" borderId="189" xfId="0" applyFont="1" applyFill="1" applyBorder="1" applyAlignment="1">
      <alignment horizontal="center"/>
    </xf>
    <xf numFmtId="0" fontId="6" fillId="0" borderId="190" xfId="0" applyFont="1" applyFill="1" applyBorder="1" applyAlignment="1">
      <alignment horizontal="center"/>
    </xf>
    <xf numFmtId="0" fontId="0" fillId="0" borderId="191" xfId="0" applyFill="1" applyBorder="1" applyAlignment="1">
      <alignment horizontal="center"/>
    </xf>
    <xf numFmtId="0" fontId="0" fillId="0" borderId="192" xfId="0" applyFont="1" applyFill="1" applyBorder="1" applyAlignment="1">
      <alignment horizontal="left"/>
    </xf>
    <xf numFmtId="0" fontId="0" fillId="0" borderId="193" xfId="0" applyFill="1" applyBorder="1" applyAlignment="1">
      <alignment horizontal="center"/>
    </xf>
    <xf numFmtId="0" fontId="0" fillId="37" borderId="194" xfId="0" applyFill="1" applyBorder="1" applyAlignment="1">
      <alignment horizontal="center"/>
    </xf>
    <xf numFmtId="0" fontId="0" fillId="37" borderId="191" xfId="0" applyFont="1" applyFill="1" applyBorder="1" applyAlignment="1">
      <alignment horizontal="center"/>
    </xf>
    <xf numFmtId="1" fontId="3" fillId="0" borderId="192" xfId="0" applyNumberFormat="1" applyFont="1" applyFill="1" applyBorder="1" applyAlignment="1" applyProtection="1">
      <alignment horizontal="center" vertical="center"/>
      <protection/>
    </xf>
    <xf numFmtId="1" fontId="7" fillId="0" borderId="195" xfId="0" applyNumberFormat="1" applyFont="1" applyFill="1" applyBorder="1" applyAlignment="1" applyProtection="1">
      <alignment horizontal="center" vertical="center"/>
      <protection/>
    </xf>
    <xf numFmtId="1" fontId="7" fillId="0" borderId="196" xfId="0" applyNumberFormat="1" applyFont="1" applyFill="1" applyBorder="1" applyAlignment="1" applyProtection="1">
      <alignment horizontal="center" vertical="center"/>
      <protection/>
    </xf>
    <xf numFmtId="1" fontId="7" fillId="0" borderId="19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/>
    </xf>
    <xf numFmtId="1" fontId="7" fillId="16" borderId="197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7" fillId="16" borderId="162" xfId="0" applyNumberFormat="1" applyFont="1" applyFill="1" applyBorder="1" applyAlignment="1" applyProtection="1">
      <alignment horizontal="center" vertical="center"/>
      <protection/>
    </xf>
    <xf numFmtId="1" fontId="7" fillId="16" borderId="45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162" xfId="0" applyFont="1" applyFill="1" applyBorder="1" applyAlignment="1">
      <alignment horizontal="center"/>
    </xf>
    <xf numFmtId="1" fontId="7" fillId="16" borderId="108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0" fontId="7" fillId="0" borderId="108" xfId="0" applyFont="1" applyFill="1" applyBorder="1" applyAlignment="1">
      <alignment/>
    </xf>
    <xf numFmtId="0" fontId="7" fillId="0" borderId="117" xfId="0" applyFont="1" applyFill="1" applyBorder="1" applyAlignment="1">
      <alignment horizontal="center"/>
    </xf>
    <xf numFmtId="0" fontId="7" fillId="0" borderId="118" xfId="0" applyFont="1" applyFill="1" applyBorder="1" applyAlignment="1">
      <alignment horizontal="center"/>
    </xf>
    <xf numFmtId="1" fontId="7" fillId="16" borderId="198" xfId="0" applyNumberFormat="1" applyFont="1" applyFill="1" applyBorder="1" applyAlignment="1" applyProtection="1">
      <alignment horizontal="center" vertical="center"/>
      <protection/>
    </xf>
    <xf numFmtId="1" fontId="3" fillId="0" borderId="198" xfId="0" applyNumberFormat="1" applyFont="1" applyFill="1" applyBorder="1" applyAlignment="1" applyProtection="1">
      <alignment horizontal="center" vertical="center"/>
      <protection/>
    </xf>
    <xf numFmtId="1" fontId="7" fillId="16" borderId="146" xfId="0" applyNumberFormat="1" applyFont="1" applyFill="1" applyBorder="1" applyAlignment="1" applyProtection="1">
      <alignment horizontal="center" vertical="center"/>
      <protection/>
    </xf>
    <xf numFmtId="1" fontId="7" fillId="16" borderId="199" xfId="0" applyNumberFormat="1" applyFont="1" applyFill="1" applyBorder="1" applyAlignment="1" applyProtection="1">
      <alignment horizontal="center" vertical="center"/>
      <protection/>
    </xf>
    <xf numFmtId="1" fontId="7" fillId="16" borderId="200" xfId="0" applyNumberFormat="1" applyFont="1" applyFill="1" applyBorder="1" applyAlignment="1" applyProtection="1">
      <alignment horizontal="center" vertical="center"/>
      <protection/>
    </xf>
    <xf numFmtId="1" fontId="3" fillId="0" borderId="201" xfId="0" applyNumberFormat="1" applyFont="1" applyFill="1" applyBorder="1" applyAlignment="1" applyProtection="1">
      <alignment horizontal="center" vertical="center"/>
      <protection/>
    </xf>
    <xf numFmtId="1" fontId="7" fillId="16" borderId="20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2" fillId="0" borderId="0" xfId="0" applyFont="1" applyAlignment="1">
      <alignment/>
    </xf>
    <xf numFmtId="1" fontId="7" fillId="16" borderId="191" xfId="0" applyNumberFormat="1" applyFont="1" applyFill="1" applyBorder="1" applyAlignment="1" applyProtection="1">
      <alignment horizontal="center" vertical="center"/>
      <protection/>
    </xf>
    <xf numFmtId="1" fontId="7" fillId="16" borderId="196" xfId="0" applyNumberFormat="1" applyFont="1" applyFill="1" applyBorder="1" applyAlignment="1" applyProtection="1">
      <alignment horizontal="center" vertical="center"/>
      <protection/>
    </xf>
    <xf numFmtId="1" fontId="7" fillId="16" borderId="195" xfId="0" applyNumberFormat="1" applyFont="1" applyFill="1" applyBorder="1" applyAlignment="1" applyProtection="1">
      <alignment horizontal="center" vertical="center"/>
      <protection/>
    </xf>
    <xf numFmtId="1" fontId="7" fillId="16" borderId="20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5" fillId="0" borderId="10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204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9" fillId="0" borderId="205" xfId="0" applyFont="1" applyFill="1" applyBorder="1" applyAlignment="1">
      <alignment horizontal="center"/>
    </xf>
    <xf numFmtId="0" fontId="5" fillId="0" borderId="92" xfId="0" applyFont="1" applyFill="1" applyBorder="1" applyAlignment="1">
      <alignment horizontal="left"/>
    </xf>
    <xf numFmtId="0" fontId="5" fillId="0" borderId="136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center"/>
    </xf>
    <xf numFmtId="0" fontId="5" fillId="0" borderId="20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84" xfId="0" applyFont="1" applyFill="1" applyBorder="1" applyAlignment="1">
      <alignment horizontal="left"/>
    </xf>
    <xf numFmtId="0" fontId="9" fillId="0" borderId="207" xfId="0" applyFont="1" applyFill="1" applyBorder="1" applyAlignment="1">
      <alignment horizontal="center"/>
    </xf>
    <xf numFmtId="0" fontId="9" fillId="0" borderId="111" xfId="0" applyFont="1" applyFill="1" applyBorder="1" applyAlignment="1">
      <alignment horizontal="center"/>
    </xf>
    <xf numFmtId="0" fontId="9" fillId="0" borderId="20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9" fillId="0" borderId="204" xfId="0" applyFont="1" applyFill="1" applyBorder="1" applyAlignment="1">
      <alignment horizontal="center"/>
    </xf>
    <xf numFmtId="0" fontId="9" fillId="0" borderId="208" xfId="0" applyFont="1" applyFill="1" applyBorder="1" applyAlignment="1">
      <alignment horizontal="center"/>
    </xf>
    <xf numFmtId="0" fontId="70" fillId="38" borderId="11" xfId="0" applyFont="1" applyFill="1" applyBorder="1" applyAlignment="1">
      <alignment horizontal="center"/>
    </xf>
    <xf numFmtId="0" fontId="70" fillId="38" borderId="12" xfId="0" applyFont="1" applyFill="1" applyBorder="1" applyAlignment="1">
      <alignment horizontal="center"/>
    </xf>
    <xf numFmtId="0" fontId="73" fillId="38" borderId="11" xfId="0" applyFont="1" applyFill="1" applyBorder="1" applyAlignment="1">
      <alignment horizontal="center"/>
    </xf>
    <xf numFmtId="0" fontId="73" fillId="38" borderId="1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8" fillId="0" borderId="209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0" fillId="41" borderId="129" xfId="0" applyFont="1" applyFill="1" applyBorder="1" applyAlignment="1">
      <alignment horizontal="center"/>
    </xf>
    <xf numFmtId="0" fontId="0" fillId="41" borderId="26" xfId="0" applyFont="1" applyFill="1" applyBorder="1" applyAlignment="1">
      <alignment horizontal="center"/>
    </xf>
    <xf numFmtId="0" fontId="0" fillId="41" borderId="124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130" xfId="0" applyFont="1" applyFill="1" applyBorder="1" applyAlignment="1">
      <alignment horizontal="center"/>
    </xf>
    <xf numFmtId="0" fontId="0" fillId="41" borderId="34" xfId="0" applyFont="1" applyFill="1" applyBorder="1" applyAlignment="1">
      <alignment horizontal="center"/>
    </xf>
    <xf numFmtId="0" fontId="0" fillId="41" borderId="122" xfId="0" applyFont="1" applyFill="1" applyBorder="1" applyAlignment="1">
      <alignment horizontal="center"/>
    </xf>
    <xf numFmtId="0" fontId="0" fillId="41" borderId="123" xfId="0" applyFont="1" applyFill="1" applyBorder="1" applyAlignment="1">
      <alignment horizontal="center"/>
    </xf>
    <xf numFmtId="0" fontId="0" fillId="41" borderId="125" xfId="0" applyFont="1" applyFill="1" applyBorder="1" applyAlignment="1">
      <alignment horizontal="center"/>
    </xf>
    <xf numFmtId="0" fontId="5" fillId="0" borderId="129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0" fillId="40" borderId="210" xfId="0" applyFont="1" applyFill="1" applyBorder="1" applyAlignment="1">
      <alignment horizontal="center"/>
    </xf>
    <xf numFmtId="0" fontId="0" fillId="40" borderId="211" xfId="0" applyFont="1" applyFill="1" applyBorder="1" applyAlignment="1">
      <alignment horizontal="center"/>
    </xf>
    <xf numFmtId="0" fontId="0" fillId="40" borderId="212" xfId="0" applyFont="1" applyFill="1" applyBorder="1" applyAlignment="1">
      <alignment horizontal="center"/>
    </xf>
    <xf numFmtId="0" fontId="0" fillId="40" borderId="213" xfId="0" applyFont="1" applyFill="1" applyBorder="1" applyAlignment="1">
      <alignment horizontal="center"/>
    </xf>
    <xf numFmtId="0" fontId="0" fillId="40" borderId="214" xfId="0" applyFont="1" applyFill="1" applyBorder="1" applyAlignment="1">
      <alignment horizontal="center"/>
    </xf>
    <xf numFmtId="0" fontId="0" fillId="40" borderId="215" xfId="0" applyFont="1" applyFill="1" applyBorder="1" applyAlignment="1">
      <alignment horizontal="center"/>
    </xf>
    <xf numFmtId="0" fontId="0" fillId="40" borderId="216" xfId="0" applyFont="1" applyFill="1" applyBorder="1" applyAlignment="1">
      <alignment horizontal="center"/>
    </xf>
    <xf numFmtId="0" fontId="0" fillId="40" borderId="217" xfId="0" applyFont="1" applyFill="1" applyBorder="1" applyAlignment="1">
      <alignment horizontal="center"/>
    </xf>
    <xf numFmtId="0" fontId="0" fillId="40" borderId="218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13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3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2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44" fontId="11" fillId="0" borderId="34" xfId="57" applyFont="1" applyBorder="1" applyAlignment="1">
      <alignment horizontal="center"/>
    </xf>
    <xf numFmtId="44" fontId="5" fillId="0" borderId="129" xfId="57" applyFont="1" applyBorder="1" applyAlignment="1">
      <alignment horizontal="center" vertical="center" wrapText="1"/>
    </xf>
    <xf numFmtId="44" fontId="5" fillId="0" borderId="26" xfId="57" applyFont="1" applyBorder="1" applyAlignment="1">
      <alignment horizontal="center" vertical="center" wrapText="1"/>
    </xf>
    <xf numFmtId="44" fontId="5" fillId="0" borderId="122" xfId="57" applyFont="1" applyBorder="1" applyAlignment="1">
      <alignment horizontal="center" vertical="center" wrapText="1"/>
    </xf>
    <xf numFmtId="44" fontId="5" fillId="0" borderId="124" xfId="57" applyFont="1" applyBorder="1" applyAlignment="1">
      <alignment horizontal="center" vertical="center" wrapText="1"/>
    </xf>
    <xf numFmtId="44" fontId="5" fillId="0" borderId="0" xfId="57" applyFont="1" applyBorder="1" applyAlignment="1">
      <alignment horizontal="center" vertical="center" wrapText="1"/>
    </xf>
    <xf numFmtId="44" fontId="5" fillId="0" borderId="123" xfId="57" applyFont="1" applyBorder="1" applyAlignment="1">
      <alignment horizontal="center" vertical="center" wrapText="1"/>
    </xf>
    <xf numFmtId="44" fontId="5" fillId="0" borderId="130" xfId="57" applyFont="1" applyBorder="1" applyAlignment="1">
      <alignment horizontal="center" vertical="center" wrapText="1"/>
    </xf>
    <xf numFmtId="44" fontId="5" fillId="0" borderId="34" xfId="57" applyFont="1" applyBorder="1" applyAlignment="1">
      <alignment horizontal="center" vertical="center" wrapText="1"/>
    </xf>
    <xf numFmtId="44" fontId="5" fillId="0" borderId="125" xfId="57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40" borderId="121" xfId="0" applyFont="1" applyFill="1" applyBorder="1" applyAlignment="1">
      <alignment horizontal="center"/>
    </xf>
    <xf numFmtId="0" fontId="0" fillId="40" borderId="29" xfId="0" applyFont="1" applyFill="1" applyBorder="1" applyAlignment="1">
      <alignment horizontal="center"/>
    </xf>
    <xf numFmtId="0" fontId="0" fillId="40" borderId="219" xfId="0" applyFont="1" applyFill="1" applyBorder="1" applyAlignment="1">
      <alignment horizontal="center"/>
    </xf>
    <xf numFmtId="0" fontId="7" fillId="0" borderId="22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21" xfId="0" applyFont="1" applyBorder="1" applyAlignment="1" applyProtection="1">
      <alignment horizontal="center"/>
      <protection/>
    </xf>
    <xf numFmtId="165" fontId="7" fillId="0" borderId="220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7" fillId="0" borderId="10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221" xfId="0" applyFont="1" applyBorder="1" applyAlignment="1">
      <alignment horizontal="center"/>
    </xf>
    <xf numFmtId="0" fontId="3" fillId="0" borderId="1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right" vertical="center"/>
    </xf>
    <xf numFmtId="165" fontId="4" fillId="0" borderId="34" xfId="0" applyNumberFormat="1" applyFont="1" applyBorder="1" applyAlignment="1">
      <alignment horizontal="left" vertical="center"/>
    </xf>
    <xf numFmtId="165" fontId="4" fillId="0" borderId="127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3" fillId="0" borderId="12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24" fillId="34" borderId="86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88" xfId="0" applyFont="1" applyFill="1" applyBorder="1" applyAlignment="1">
      <alignment horizontal="center" vertical="center"/>
    </xf>
    <xf numFmtId="0" fontId="24" fillId="34" borderId="89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76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7" fillId="0" borderId="77" xfId="0" applyFont="1" applyBorder="1" applyAlignment="1">
      <alignment horizontal="left"/>
    </xf>
    <xf numFmtId="0" fontId="7" fillId="34" borderId="85" xfId="0" applyFont="1" applyFill="1" applyBorder="1" applyAlignment="1">
      <alignment horizontal="left"/>
    </xf>
    <xf numFmtId="0" fontId="7" fillId="34" borderId="83" xfId="0" applyFont="1" applyFill="1" applyBorder="1" applyAlignment="1">
      <alignment horizontal="left"/>
    </xf>
    <xf numFmtId="0" fontId="7" fillId="34" borderId="84" xfId="0" applyFont="1" applyFill="1" applyBorder="1" applyAlignment="1">
      <alignment horizontal="left"/>
    </xf>
    <xf numFmtId="0" fontId="26" fillId="34" borderId="222" xfId="0" applyNumberFormat="1" applyFont="1" applyFill="1" applyBorder="1" applyAlignment="1">
      <alignment horizontal="center" vertical="center"/>
    </xf>
    <xf numFmtId="0" fontId="26" fillId="34" borderId="16" xfId="0" applyNumberFormat="1" applyFont="1" applyFill="1" applyBorder="1" applyAlignment="1">
      <alignment horizontal="center" vertical="center"/>
    </xf>
    <xf numFmtId="0" fontId="26" fillId="34" borderId="22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34" borderId="86" xfId="0" applyNumberFormat="1" applyFont="1" applyFill="1" applyBorder="1" applyAlignment="1">
      <alignment horizontal="center" vertical="center"/>
    </xf>
    <xf numFmtId="0" fontId="5" fillId="34" borderId="88" xfId="0" applyNumberFormat="1" applyFont="1" applyFill="1" applyBorder="1" applyAlignment="1">
      <alignment horizontal="center" vertical="center"/>
    </xf>
    <xf numFmtId="0" fontId="7" fillId="0" borderId="20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19" xfId="0" applyFont="1" applyFill="1" applyBorder="1" applyAlignment="1">
      <alignment horizontal="center" vertical="center"/>
    </xf>
    <xf numFmtId="0" fontId="5" fillId="0" borderId="224" xfId="0" applyFont="1" applyFill="1" applyBorder="1" applyAlignment="1">
      <alignment horizontal="center" vertical="center"/>
    </xf>
    <xf numFmtId="0" fontId="5" fillId="0" borderId="225" xfId="0" applyFont="1" applyFill="1" applyBorder="1" applyAlignment="1">
      <alignment horizontal="center" vertical="center"/>
    </xf>
    <xf numFmtId="0" fontId="5" fillId="0" borderId="22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22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28" xfId="0" applyFont="1" applyFill="1" applyBorder="1" applyAlignment="1">
      <alignment horizontal="center"/>
    </xf>
    <xf numFmtId="0" fontId="9" fillId="0" borderId="22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28" xfId="0" applyFont="1" applyFill="1" applyBorder="1" applyAlignment="1">
      <alignment horizontal="center"/>
    </xf>
    <xf numFmtId="0" fontId="9" fillId="0" borderId="22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9" fillId="0" borderId="23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1" xfId="0" applyFont="1" applyFill="1" applyBorder="1" applyAlignment="1">
      <alignment horizontal="center"/>
    </xf>
    <xf numFmtId="0" fontId="9" fillId="0" borderId="23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1" xfId="0" applyFont="1" applyFill="1" applyBorder="1" applyAlignment="1">
      <alignment horizontal="center"/>
    </xf>
    <xf numFmtId="0" fontId="9" fillId="0" borderId="23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3" xfId="0" applyFont="1" applyBorder="1" applyAlignment="1">
      <alignment horizontal="center"/>
    </xf>
    <xf numFmtId="44" fontId="5" fillId="0" borderId="233" xfId="57" applyFont="1" applyBorder="1" applyAlignment="1">
      <alignment horizontal="center"/>
    </xf>
    <xf numFmtId="0" fontId="15" fillId="33" borderId="129" xfId="0" applyFont="1" applyFill="1" applyBorder="1" applyAlignment="1">
      <alignment horizontal="center" vertical="center"/>
    </xf>
    <xf numFmtId="0" fontId="15" fillId="33" borderId="122" xfId="0" applyFont="1" applyFill="1" applyBorder="1" applyAlignment="1">
      <alignment horizontal="center" vertical="center"/>
    </xf>
    <xf numFmtId="0" fontId="15" fillId="33" borderId="124" xfId="0" applyFont="1" applyFill="1" applyBorder="1" applyAlignment="1">
      <alignment horizontal="center" vertical="center"/>
    </xf>
    <xf numFmtId="0" fontId="15" fillId="33" borderId="123" xfId="0" applyFont="1" applyFill="1" applyBorder="1" applyAlignment="1">
      <alignment horizontal="center" vertical="center"/>
    </xf>
    <xf numFmtId="0" fontId="15" fillId="33" borderId="130" xfId="0" applyFont="1" applyFill="1" applyBorder="1" applyAlignment="1">
      <alignment horizontal="center" vertical="center"/>
    </xf>
    <xf numFmtId="0" fontId="15" fillId="33" borderId="12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304800</xdr:colOff>
      <xdr:row>4</xdr:row>
      <xdr:rowOff>238125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</xdr:row>
      <xdr:rowOff>0</xdr:rowOff>
    </xdr:from>
    <xdr:to>
      <xdr:col>27</xdr:col>
      <xdr:colOff>123825</xdr:colOff>
      <xdr:row>4</xdr:row>
      <xdr:rowOff>238125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847725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</xdr:row>
      <xdr:rowOff>0</xdr:rowOff>
    </xdr:from>
    <xdr:to>
      <xdr:col>49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847725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1</xdr:row>
      <xdr:rowOff>0</xdr:rowOff>
    </xdr:from>
    <xdr:to>
      <xdr:col>49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733675" y="76104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57150</xdr:rowOff>
    </xdr:from>
    <xdr:to>
      <xdr:col>27</xdr:col>
      <xdr:colOff>0</xdr:colOff>
      <xdr:row>25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019800" y="760095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47625</xdr:rowOff>
    </xdr:from>
    <xdr:to>
      <xdr:col>29</xdr:col>
      <xdr:colOff>161925</xdr:colOff>
      <xdr:row>25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24650" y="75914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352425</xdr:rowOff>
    </xdr:to>
    <xdr:pic>
      <xdr:nvPicPr>
        <xdr:cNvPr id="5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304800</xdr:colOff>
      <xdr:row>6</xdr:row>
      <xdr:rowOff>9525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29</xdr:col>
      <xdr:colOff>104775</xdr:colOff>
      <xdr:row>6</xdr:row>
      <xdr:rowOff>9525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428625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447675</xdr:colOff>
      <xdr:row>5</xdr:row>
      <xdr:rowOff>180975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1</xdr:row>
      <xdr:rowOff>0</xdr:rowOff>
    </xdr:from>
    <xdr:to>
      <xdr:col>50</xdr:col>
      <xdr:colOff>466725</xdr:colOff>
      <xdr:row>5</xdr:row>
      <xdr:rowOff>180975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38100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38100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zoomScalePageLayoutView="0" workbookViewId="0" topLeftCell="D21">
      <selection activeCell="R68" sqref="R68"/>
    </sheetView>
  </sheetViews>
  <sheetFormatPr defaultColWidth="11.421875" defaultRowHeight="12.75"/>
  <cols>
    <col min="1" max="1" width="3.00390625" style="0" hidden="1" customWidth="1"/>
    <col min="2" max="2" width="8.140625" style="87" bestFit="1" customWidth="1"/>
    <col min="3" max="3" width="5.57421875" style="87" bestFit="1" customWidth="1"/>
    <col min="4" max="4" width="3.7109375" style="0" bestFit="1" customWidth="1"/>
    <col min="5" max="5" width="4.57421875" style="0" bestFit="1" customWidth="1"/>
    <col min="6" max="6" width="4.57421875" style="0" customWidth="1"/>
    <col min="7" max="7" width="4.7109375" style="0" customWidth="1"/>
    <col min="8" max="8" width="20.7109375" style="0" customWidth="1"/>
    <col min="9" max="9" width="3.00390625" style="0" customWidth="1"/>
    <col min="10" max="12" width="20.7109375" style="0" customWidth="1"/>
    <col min="13" max="13" width="4.57421875" style="0" customWidth="1"/>
    <col min="14" max="14" width="1.7109375" style="0" customWidth="1"/>
    <col min="15" max="16" width="4.57421875" style="0" customWidth="1"/>
    <col min="17" max="17" width="1.7109375" style="0" customWidth="1"/>
    <col min="18" max="18" width="4.7109375" style="0" customWidth="1"/>
    <col min="19" max="19" width="4.57421875" style="0" customWidth="1"/>
    <col min="20" max="20" width="1.7109375" style="0" customWidth="1"/>
    <col min="21" max="22" width="4.57421875" style="0" customWidth="1"/>
    <col min="23" max="23" width="1.7109375" style="0" customWidth="1"/>
    <col min="24" max="25" width="4.57421875" style="0" customWidth="1"/>
    <col min="26" max="26" width="1.7109375" style="0" customWidth="1"/>
    <col min="27" max="28" width="4.57421875" style="0" customWidth="1"/>
    <col min="29" max="29" width="1.7109375" style="0" customWidth="1"/>
    <col min="30" max="30" width="4.57421875" style="0" customWidth="1"/>
    <col min="31" max="36" width="11.421875" style="0" hidden="1" customWidth="1"/>
  </cols>
  <sheetData>
    <row r="1" spans="2:30" ht="33.75">
      <c r="B1" s="659" t="s">
        <v>0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</row>
    <row r="2" ht="24.75" customHeight="1"/>
    <row r="3" spans="2:30" ht="24.75" customHeight="1">
      <c r="B3" s="660" t="s">
        <v>1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</row>
    <row r="4" spans="4:30" ht="24.7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  <c r="AA4" s="4"/>
      <c r="AB4" s="4"/>
      <c r="AC4" s="4"/>
      <c r="AD4" s="4"/>
    </row>
    <row r="5" spans="4:30" ht="24.75" customHeight="1">
      <c r="D5" s="3"/>
      <c r="E5" s="3"/>
      <c r="F5" s="3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3"/>
      <c r="W5" s="3"/>
      <c r="X5" s="3"/>
      <c r="Y5" s="7"/>
      <c r="Z5" s="7"/>
      <c r="AA5" s="7"/>
      <c r="AB5" s="7"/>
      <c r="AC5" s="7"/>
      <c r="AD5" s="7"/>
    </row>
    <row r="6" spans="1:30" ht="24.75" customHeight="1">
      <c r="A6" s="661" t="s">
        <v>209</v>
      </c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</row>
    <row r="7" spans="4:30" ht="24.75" customHeight="1">
      <c r="D7" s="3"/>
      <c r="E7" s="3"/>
      <c r="F7" s="3"/>
      <c r="G7" s="6"/>
      <c r="H7" s="6"/>
      <c r="I7" s="6"/>
      <c r="J7" s="6"/>
      <c r="M7" s="6"/>
      <c r="N7" s="6"/>
      <c r="O7" s="6"/>
      <c r="P7" s="6"/>
      <c r="Q7" s="3"/>
      <c r="S7" s="278"/>
      <c r="T7" s="278"/>
      <c r="U7" s="278"/>
      <c r="V7" s="278"/>
      <c r="W7" s="278"/>
      <c r="X7" s="278"/>
      <c r="Y7" s="278"/>
      <c r="Z7" s="7"/>
      <c r="AA7" s="7"/>
      <c r="AB7" s="7"/>
      <c r="AC7" s="7"/>
      <c r="AD7" s="7"/>
    </row>
    <row r="8" spans="2:30" ht="24.75" customHeight="1">
      <c r="B8" s="662" t="s">
        <v>222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</row>
    <row r="9" spans="4:30" ht="24.75" customHeight="1" thickBot="1"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4:30" ht="24.75" customHeight="1" thickBot="1">
      <c r="D10" s="10"/>
      <c r="E10" s="10"/>
      <c r="F10" s="10"/>
      <c r="G10" s="647" t="s">
        <v>2</v>
      </c>
      <c r="H10" s="648"/>
      <c r="I10" s="649"/>
      <c r="J10" s="11"/>
      <c r="K10" s="11"/>
      <c r="L10" s="11"/>
      <c r="M10" s="12"/>
      <c r="N10" s="12"/>
      <c r="O10" s="12"/>
      <c r="P10" s="12"/>
      <c r="Q10" s="12"/>
      <c r="R10" s="647" t="s">
        <v>3</v>
      </c>
      <c r="S10" s="648"/>
      <c r="T10" s="648"/>
      <c r="U10" s="648"/>
      <c r="V10" s="648"/>
      <c r="W10" s="648"/>
      <c r="X10" s="649"/>
      <c r="Y10" s="296"/>
      <c r="Z10" s="12"/>
      <c r="AA10" s="12"/>
      <c r="AB10" s="12"/>
      <c r="AC10" s="12"/>
      <c r="AD10" s="11"/>
    </row>
    <row r="11" spans="5:30" ht="24.75" customHeight="1">
      <c r="E11" s="8"/>
      <c r="F11" s="8"/>
      <c r="G11" s="297">
        <v>1</v>
      </c>
      <c r="H11" s="644" t="s">
        <v>5</v>
      </c>
      <c r="I11" s="645"/>
      <c r="J11" s="638" t="s">
        <v>216</v>
      </c>
      <c r="K11" s="639"/>
      <c r="L11" s="639"/>
      <c r="M11" s="639"/>
      <c r="N11" s="639"/>
      <c r="O11" s="639"/>
      <c r="P11" s="639"/>
      <c r="Q11" s="640"/>
      <c r="R11" s="297">
        <v>1</v>
      </c>
      <c r="S11" s="644" t="s">
        <v>4</v>
      </c>
      <c r="T11" s="650"/>
      <c r="U11" s="650"/>
      <c r="V11" s="650"/>
      <c r="W11" s="650"/>
      <c r="X11" s="645"/>
      <c r="Y11" s="40"/>
      <c r="Z11" s="272"/>
      <c r="AA11" s="272"/>
      <c r="AB11" s="13"/>
      <c r="AC11" s="13"/>
      <c r="AD11" s="36"/>
    </row>
    <row r="12" spans="4:30" ht="24.75" customHeight="1">
      <c r="D12" s="10"/>
      <c r="E12" s="10"/>
      <c r="F12" s="10"/>
      <c r="G12" s="298">
        <v>2</v>
      </c>
      <c r="H12" s="636" t="s">
        <v>9</v>
      </c>
      <c r="I12" s="637"/>
      <c r="J12" s="633">
        <f>IF('Gruppe A'!AX34=0,"",IF('Gruppe A'!AX34=21,"","Achtung!  Punktgleichheit in Gruppe A"))</f>
      </c>
      <c r="K12" s="634"/>
      <c r="L12" s="634"/>
      <c r="M12" s="634"/>
      <c r="N12" s="634"/>
      <c r="O12" s="634"/>
      <c r="P12" s="634"/>
      <c r="Q12" s="635"/>
      <c r="R12" s="298">
        <v>2</v>
      </c>
      <c r="S12" s="636" t="s">
        <v>13</v>
      </c>
      <c r="T12" s="646"/>
      <c r="U12" s="646"/>
      <c r="V12" s="646"/>
      <c r="W12" s="646"/>
      <c r="X12" s="637"/>
      <c r="Y12" s="300"/>
      <c r="Z12" s="13"/>
      <c r="AA12" s="13"/>
      <c r="AB12" s="13"/>
      <c r="AC12" s="13"/>
      <c r="AD12" s="36"/>
    </row>
    <row r="13" spans="4:30" ht="24.75" customHeight="1">
      <c r="D13" s="8"/>
      <c r="E13" s="8"/>
      <c r="F13" s="8"/>
      <c r="G13" s="298">
        <v>3</v>
      </c>
      <c r="H13" s="636" t="s">
        <v>10</v>
      </c>
      <c r="I13" s="637"/>
      <c r="J13" s="633">
        <f>IF('Gruppe A'!AX34=0,"",IF('Gruppe A'!AX34=21,"","Bitte Platzierung selbst ermitteln"))</f>
      </c>
      <c r="K13" s="634"/>
      <c r="L13" s="634"/>
      <c r="M13" s="634"/>
      <c r="N13" s="634"/>
      <c r="O13" s="634"/>
      <c r="P13" s="634"/>
      <c r="Q13" s="635"/>
      <c r="R13" s="298">
        <v>3</v>
      </c>
      <c r="S13" s="636" t="s">
        <v>8</v>
      </c>
      <c r="T13" s="646"/>
      <c r="U13" s="646"/>
      <c r="V13" s="646"/>
      <c r="W13" s="646"/>
      <c r="X13" s="637"/>
      <c r="Y13" s="300"/>
      <c r="Z13" s="13"/>
      <c r="AA13" s="13"/>
      <c r="AB13" s="13"/>
      <c r="AC13" s="13"/>
      <c r="AD13" s="36"/>
    </row>
    <row r="14" spans="4:30" ht="24.75" customHeight="1">
      <c r="D14" s="8"/>
      <c r="E14" s="8"/>
      <c r="F14" s="8"/>
      <c r="G14" s="298">
        <v>4</v>
      </c>
      <c r="H14" s="636" t="s">
        <v>7</v>
      </c>
      <c r="I14" s="637"/>
      <c r="J14" s="638" t="s">
        <v>12</v>
      </c>
      <c r="K14" s="639"/>
      <c r="L14" s="639"/>
      <c r="M14" s="639"/>
      <c r="N14" s="639"/>
      <c r="O14" s="639"/>
      <c r="P14" s="639"/>
      <c r="Q14" s="640"/>
      <c r="R14" s="298">
        <v>4</v>
      </c>
      <c r="S14" s="636" t="s">
        <v>11</v>
      </c>
      <c r="T14" s="646"/>
      <c r="U14" s="646"/>
      <c r="V14" s="646"/>
      <c r="W14" s="646"/>
      <c r="X14" s="637"/>
      <c r="Y14" s="300"/>
      <c r="Z14" s="13"/>
      <c r="AA14" s="13"/>
      <c r="AB14" s="13"/>
      <c r="AC14" s="13"/>
      <c r="AD14" s="36"/>
    </row>
    <row r="15" spans="4:30" ht="24.75" customHeight="1">
      <c r="D15" s="8"/>
      <c r="E15" s="8"/>
      <c r="F15" s="8"/>
      <c r="G15" s="298">
        <v>5</v>
      </c>
      <c r="H15" s="636" t="s">
        <v>210</v>
      </c>
      <c r="I15" s="637"/>
      <c r="J15" s="633">
        <f>IF('Gruppe B'!AX34=0,"",IF('Gruppe B'!AX34=21,"","Achtung!  Punktgleichheit in Gruppe B"))</f>
      </c>
      <c r="K15" s="634"/>
      <c r="L15" s="634"/>
      <c r="M15" s="634"/>
      <c r="N15" s="634"/>
      <c r="O15" s="634"/>
      <c r="P15" s="634"/>
      <c r="Q15" s="635"/>
      <c r="R15" s="298">
        <v>5</v>
      </c>
      <c r="S15" s="636" t="s">
        <v>212</v>
      </c>
      <c r="T15" s="646"/>
      <c r="U15" s="646"/>
      <c r="V15" s="646"/>
      <c r="W15" s="646"/>
      <c r="X15" s="637"/>
      <c r="Y15" s="300"/>
      <c r="Z15" s="13"/>
      <c r="AA15" s="13"/>
      <c r="AB15" s="13"/>
      <c r="AC15" s="13"/>
      <c r="AD15" s="36"/>
    </row>
    <row r="16" spans="4:30" ht="24.75" customHeight="1" thickBot="1">
      <c r="D16" s="15"/>
      <c r="E16" s="15"/>
      <c r="F16" s="15"/>
      <c r="G16" s="299">
        <v>6</v>
      </c>
      <c r="H16" s="651" t="s">
        <v>208</v>
      </c>
      <c r="I16" s="653"/>
      <c r="J16" s="633">
        <f>IF('Gruppe B'!AX34=0,"",IF('Gruppe B'!AX34=21,"","Bitte Platzierung selbst ermitteln"))</f>
      </c>
      <c r="K16" s="634"/>
      <c r="L16" s="634"/>
      <c r="M16" s="634"/>
      <c r="N16" s="634"/>
      <c r="O16" s="634"/>
      <c r="P16" s="634"/>
      <c r="Q16" s="635"/>
      <c r="R16" s="299">
        <v>6</v>
      </c>
      <c r="S16" s="651" t="s">
        <v>6</v>
      </c>
      <c r="T16" s="652"/>
      <c r="U16" s="652"/>
      <c r="V16" s="652"/>
      <c r="W16" s="652"/>
      <c r="X16" s="653"/>
      <c r="Y16" s="300"/>
      <c r="Z16" s="13"/>
      <c r="AA16" s="13"/>
      <c r="AB16" s="13"/>
      <c r="AC16" s="13"/>
      <c r="AD16" s="36"/>
    </row>
    <row r="17" spans="4:30" ht="24.75" customHeight="1">
      <c r="D17" s="13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4:30" ht="24.75" customHeight="1">
      <c r="D18" s="639" t="s">
        <v>213</v>
      </c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</row>
    <row r="19" spans="4:30" ht="24.75" customHeight="1" thickBot="1"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</row>
    <row r="20" spans="1:30" ht="24.75" customHeight="1" hidden="1" thickBot="1">
      <c r="A20" s="320">
        <v>1</v>
      </c>
      <c r="B20" s="398">
        <v>2</v>
      </c>
      <c r="C20" s="398">
        <v>3</v>
      </c>
      <c r="D20" s="399">
        <v>4</v>
      </c>
      <c r="E20" s="399">
        <v>5</v>
      </c>
      <c r="F20" s="399">
        <v>6</v>
      </c>
      <c r="G20" s="399">
        <v>7</v>
      </c>
      <c r="H20" s="399">
        <v>8</v>
      </c>
      <c r="I20" s="399">
        <v>9</v>
      </c>
      <c r="J20" s="399">
        <v>10</v>
      </c>
      <c r="K20" s="399">
        <v>11</v>
      </c>
      <c r="L20" s="399">
        <v>12</v>
      </c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</row>
    <row r="21" spans="2:30" ht="24.75" customHeight="1" thickBot="1">
      <c r="B21" s="358" t="s">
        <v>116</v>
      </c>
      <c r="C21" s="359" t="s">
        <v>15</v>
      </c>
      <c r="D21" s="17" t="s">
        <v>14</v>
      </c>
      <c r="E21" s="284" t="s">
        <v>125</v>
      </c>
      <c r="F21" s="284" t="s">
        <v>169</v>
      </c>
      <c r="G21" s="357" t="s">
        <v>172</v>
      </c>
      <c r="H21" s="17" t="s">
        <v>170</v>
      </c>
      <c r="I21" s="415" t="s">
        <v>23</v>
      </c>
      <c r="J21" s="283" t="s">
        <v>171</v>
      </c>
      <c r="K21" s="282" t="s">
        <v>17</v>
      </c>
      <c r="L21" s="413" t="s">
        <v>117</v>
      </c>
      <c r="M21" s="654" t="s">
        <v>18</v>
      </c>
      <c r="N21" s="655"/>
      <c r="O21" s="656"/>
      <c r="P21" s="663" t="s">
        <v>19</v>
      </c>
      <c r="Q21" s="655"/>
      <c r="R21" s="656"/>
      <c r="S21" s="663" t="s">
        <v>20</v>
      </c>
      <c r="T21" s="655"/>
      <c r="U21" s="656"/>
      <c r="V21" s="641" t="s">
        <v>96</v>
      </c>
      <c r="W21" s="642"/>
      <c r="X21" s="643"/>
      <c r="Y21" s="663" t="s">
        <v>21</v>
      </c>
      <c r="Z21" s="655"/>
      <c r="AA21" s="656"/>
      <c r="AB21" s="663" t="s">
        <v>22</v>
      </c>
      <c r="AC21" s="655"/>
      <c r="AD21" s="664"/>
    </row>
    <row r="22" spans="2:30" ht="24.75" customHeight="1" thickBot="1">
      <c r="B22" s="657" t="s">
        <v>217</v>
      </c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  <c r="N22" s="657"/>
      <c r="O22" s="657"/>
      <c r="P22" s="657"/>
      <c r="Q22" s="657"/>
      <c r="R22" s="657"/>
      <c r="S22" s="657"/>
      <c r="T22" s="657"/>
      <c r="U22" s="657"/>
      <c r="V22" s="657"/>
      <c r="W22" s="657"/>
      <c r="X22" s="657"/>
      <c r="Y22" s="657"/>
      <c r="Z22" s="657"/>
      <c r="AA22" s="657"/>
      <c r="AB22" s="657"/>
      <c r="AC22" s="657"/>
      <c r="AD22" s="658"/>
    </row>
    <row r="23" spans="1:36" ht="24.75" customHeight="1">
      <c r="A23">
        <f>F23</f>
        <v>1</v>
      </c>
      <c r="B23" s="378">
        <v>42637</v>
      </c>
      <c r="C23" s="379">
        <v>0.3958333333333333</v>
      </c>
      <c r="D23" s="360">
        <v>1</v>
      </c>
      <c r="E23" s="361">
        <v>3</v>
      </c>
      <c r="F23" s="556">
        <v>1</v>
      </c>
      <c r="G23" s="396" t="s">
        <v>24</v>
      </c>
      <c r="H23" s="566" t="str">
        <f>H11</f>
        <v>Schleswig-Holstein</v>
      </c>
      <c r="I23" s="362" t="s">
        <v>23</v>
      </c>
      <c r="J23" s="567" t="str">
        <f>H12</f>
        <v>Schwaben</v>
      </c>
      <c r="K23" s="568" t="str">
        <f>H16</f>
        <v>Mittelrhein</v>
      </c>
      <c r="L23" s="408"/>
      <c r="M23" s="547">
        <v>15</v>
      </c>
      <c r="N23" s="291" t="s">
        <v>25</v>
      </c>
      <c r="O23" s="548">
        <v>13</v>
      </c>
      <c r="P23" s="549">
        <v>8</v>
      </c>
      <c r="Q23" s="291" t="s">
        <v>25</v>
      </c>
      <c r="R23" s="548">
        <v>11</v>
      </c>
      <c r="S23" s="549">
        <v>6</v>
      </c>
      <c r="T23" s="291" t="s">
        <v>25</v>
      </c>
      <c r="U23" s="548">
        <v>11</v>
      </c>
      <c r="V23" s="365">
        <f>M23+P23+S23</f>
        <v>29</v>
      </c>
      <c r="W23" s="363" t="s">
        <v>25</v>
      </c>
      <c r="X23" s="364">
        <f>O23+R23+U23</f>
        <v>35</v>
      </c>
      <c r="Y23" s="365">
        <f>COUNTIF(AE23:AG23,1)</f>
        <v>1</v>
      </c>
      <c r="Z23" s="363" t="s">
        <v>25</v>
      </c>
      <c r="AA23" s="364">
        <f>COUNTIF(AH23:AJ23,1)</f>
        <v>2</v>
      </c>
      <c r="AB23" s="365">
        <f>IF(Y23=2,2,IF(AA23=2,0,Y23))</f>
        <v>0</v>
      </c>
      <c r="AC23" s="363" t="s">
        <v>25</v>
      </c>
      <c r="AD23" s="364">
        <f>IF(AA23=2,2,IF(Y23=2,0,AA23))</f>
        <v>2</v>
      </c>
      <c r="AE23" s="290">
        <f>IF(O23="","",IF(M23&gt;O23,1,0))</f>
        <v>1</v>
      </c>
      <c r="AF23" s="290">
        <f>IF(R23="","",IF(P23&gt;R23,1,0))</f>
        <v>0</v>
      </c>
      <c r="AG23" s="290">
        <f>IF(U23="","",IF(S23&gt;U23,1,0))</f>
        <v>0</v>
      </c>
      <c r="AH23" s="290">
        <f aca="true" t="shared" si="0" ref="AH23:AJ25">IF(AE23="","",IF(AE23=0,1,0))</f>
        <v>0</v>
      </c>
      <c r="AI23" s="290">
        <f t="shared" si="0"/>
        <v>1</v>
      </c>
      <c r="AJ23" s="290">
        <f t="shared" si="0"/>
        <v>1</v>
      </c>
    </row>
    <row r="24" spans="1:36" ht="24.75" customHeight="1">
      <c r="A24">
        <f aca="true" t="shared" si="1" ref="A24:A83">F24</f>
        <v>2</v>
      </c>
      <c r="B24" s="586">
        <v>42637</v>
      </c>
      <c r="C24" s="380"/>
      <c r="D24" s="366">
        <v>2</v>
      </c>
      <c r="E24" s="367">
        <v>3</v>
      </c>
      <c r="F24" s="557">
        <v>2</v>
      </c>
      <c r="G24" s="384" t="s">
        <v>32</v>
      </c>
      <c r="H24" s="569" t="str">
        <f>H13</f>
        <v>Baden</v>
      </c>
      <c r="I24" s="368" t="s">
        <v>23</v>
      </c>
      <c r="J24" s="570" t="str">
        <f>H14</f>
        <v>Westfalen</v>
      </c>
      <c r="K24" s="571" t="str">
        <f>H12</f>
        <v>Schwaben</v>
      </c>
      <c r="L24" s="409"/>
      <c r="M24" s="547">
        <v>11</v>
      </c>
      <c r="N24" s="291" t="s">
        <v>25</v>
      </c>
      <c r="O24" s="548">
        <v>7</v>
      </c>
      <c r="P24" s="549">
        <v>9</v>
      </c>
      <c r="Q24" s="291" t="s">
        <v>25</v>
      </c>
      <c r="R24" s="548">
        <v>11</v>
      </c>
      <c r="S24" s="549">
        <v>6</v>
      </c>
      <c r="T24" s="291" t="s">
        <v>25</v>
      </c>
      <c r="U24" s="548">
        <v>11</v>
      </c>
      <c r="V24" s="371">
        <f>M24+P24+S24</f>
        <v>26</v>
      </c>
      <c r="W24" s="369" t="s">
        <v>25</v>
      </c>
      <c r="X24" s="370">
        <f>O24+R24+U24</f>
        <v>29</v>
      </c>
      <c r="Y24" s="371">
        <f>COUNTIF(AE24:AG24,1)</f>
        <v>1</v>
      </c>
      <c r="Z24" s="369" t="s">
        <v>25</v>
      </c>
      <c r="AA24" s="370">
        <f>COUNTIF(AH24:AJ24,1)</f>
        <v>2</v>
      </c>
      <c r="AB24" s="371">
        <f>IF(Y24=2,2,IF(AA24=2,0,Y24))</f>
        <v>0</v>
      </c>
      <c r="AC24" s="369" t="s">
        <v>25</v>
      </c>
      <c r="AD24" s="370">
        <f>IF(AA24=2,2,IF(Y24=2,0,AA24))</f>
        <v>2</v>
      </c>
      <c r="AE24" s="294">
        <f>IF(O24="","",IF(M24&gt;O24,1,0))</f>
        <v>1</v>
      </c>
      <c r="AF24" s="294">
        <f>IF(R24="","",IF(P24&gt;R24,1,0))</f>
        <v>0</v>
      </c>
      <c r="AG24" s="294">
        <f>IF(U24="","",IF(S24&gt;U24,1,0))</f>
        <v>0</v>
      </c>
      <c r="AH24" s="294">
        <f t="shared" si="0"/>
        <v>0</v>
      </c>
      <c r="AI24" s="294">
        <f t="shared" si="0"/>
        <v>1</v>
      </c>
      <c r="AJ24" s="294">
        <f t="shared" si="0"/>
        <v>1</v>
      </c>
    </row>
    <row r="25" spans="1:36" ht="24.75" customHeight="1" thickBot="1">
      <c r="A25">
        <f t="shared" si="1"/>
        <v>3</v>
      </c>
      <c r="B25" s="586">
        <v>42637</v>
      </c>
      <c r="C25" s="380"/>
      <c r="D25" s="366">
        <v>3</v>
      </c>
      <c r="E25" s="367">
        <v>3</v>
      </c>
      <c r="F25" s="557">
        <v>3</v>
      </c>
      <c r="G25" s="384" t="s">
        <v>27</v>
      </c>
      <c r="H25" s="569" t="str">
        <f>H15</f>
        <v>Berlin/Brandenburg</v>
      </c>
      <c r="I25" s="368" t="s">
        <v>23</v>
      </c>
      <c r="J25" s="570" t="str">
        <f>H16</f>
        <v>Mittelrhein</v>
      </c>
      <c r="K25" s="571" t="str">
        <f>H14</f>
        <v>Westfalen</v>
      </c>
      <c r="L25" s="409"/>
      <c r="M25" s="547">
        <v>11</v>
      </c>
      <c r="N25" s="291" t="s">
        <v>25</v>
      </c>
      <c r="O25" s="548">
        <v>13</v>
      </c>
      <c r="P25" s="549">
        <v>11</v>
      </c>
      <c r="Q25" s="291" t="s">
        <v>25</v>
      </c>
      <c r="R25" s="548">
        <v>9</v>
      </c>
      <c r="S25" s="549">
        <v>6</v>
      </c>
      <c r="T25" s="291" t="s">
        <v>25</v>
      </c>
      <c r="U25" s="548">
        <v>11</v>
      </c>
      <c r="V25" s="371">
        <f>M25+P25+S25</f>
        <v>28</v>
      </c>
      <c r="W25" s="369" t="s">
        <v>25</v>
      </c>
      <c r="X25" s="370">
        <f>O25+R25+U25</f>
        <v>33</v>
      </c>
      <c r="Y25" s="371">
        <f>COUNTIF(AE25:AG25,1)</f>
        <v>1</v>
      </c>
      <c r="Z25" s="369" t="s">
        <v>25</v>
      </c>
      <c r="AA25" s="370">
        <f>COUNTIF(AH25:AJ25,1)</f>
        <v>2</v>
      </c>
      <c r="AB25" s="371">
        <f>IF(Y25=2,2,IF(AA25=2,0,Y25))</f>
        <v>0</v>
      </c>
      <c r="AC25" s="369" t="s">
        <v>25</v>
      </c>
      <c r="AD25" s="370">
        <f>IF(AA25=2,2,IF(Y25=2,0,AA25))</f>
        <v>2</v>
      </c>
      <c r="AE25" s="295">
        <f>IF(O25="","",IF(M25&gt;O25,1,0))</f>
        <v>0</v>
      </c>
      <c r="AF25" s="295">
        <f>IF(R25="","",IF(P25&gt;R25,1,0))</f>
        <v>1</v>
      </c>
      <c r="AG25" s="295">
        <f>IF(U25="","",IF(S25&gt;U25,1,0))</f>
        <v>0</v>
      </c>
      <c r="AH25" s="295">
        <f t="shared" si="0"/>
        <v>1</v>
      </c>
      <c r="AI25" s="295">
        <f t="shared" si="0"/>
        <v>0</v>
      </c>
      <c r="AJ25" s="295">
        <f t="shared" si="0"/>
        <v>1</v>
      </c>
    </row>
    <row r="26" spans="1:36" ht="24.75" customHeight="1">
      <c r="A26">
        <f t="shared" si="1"/>
        <v>4</v>
      </c>
      <c r="B26" s="586">
        <v>42637</v>
      </c>
      <c r="C26" s="588"/>
      <c r="D26" s="366">
        <v>4</v>
      </c>
      <c r="E26" s="367">
        <v>3</v>
      </c>
      <c r="F26" s="557">
        <v>4</v>
      </c>
      <c r="G26" s="384" t="s">
        <v>34</v>
      </c>
      <c r="H26" s="569" t="str">
        <f>H12</f>
        <v>Schwaben</v>
      </c>
      <c r="I26" s="368" t="s">
        <v>23</v>
      </c>
      <c r="J26" s="575" t="str">
        <f>H13</f>
        <v>Baden</v>
      </c>
      <c r="K26" s="571" t="str">
        <f>H15</f>
        <v>Berlin/Brandenburg</v>
      </c>
      <c r="L26" s="589"/>
      <c r="M26" s="547">
        <v>11</v>
      </c>
      <c r="N26" s="291" t="s">
        <v>25</v>
      </c>
      <c r="O26" s="548">
        <v>6</v>
      </c>
      <c r="P26" s="549">
        <v>11</v>
      </c>
      <c r="Q26" s="291" t="s">
        <v>25</v>
      </c>
      <c r="R26" s="548">
        <v>5</v>
      </c>
      <c r="S26" s="549"/>
      <c r="T26" s="291" t="s">
        <v>25</v>
      </c>
      <c r="U26" s="548"/>
      <c r="V26" s="371">
        <f>M26+P26+S26</f>
        <v>22</v>
      </c>
      <c r="W26" s="369" t="s">
        <v>25</v>
      </c>
      <c r="X26" s="370">
        <f>O26+R26+U26</f>
        <v>11</v>
      </c>
      <c r="Y26" s="371">
        <f>COUNTIF(AE26:AG26,1)</f>
        <v>2</v>
      </c>
      <c r="Z26" s="369" t="s">
        <v>25</v>
      </c>
      <c r="AA26" s="370">
        <f>COUNTIF(AH26:AJ26,1)</f>
        <v>0</v>
      </c>
      <c r="AB26" s="371">
        <f>IF(Y26=2,2,IF(AA26=2,0,Y26))</f>
        <v>2</v>
      </c>
      <c r="AC26" s="369" t="s">
        <v>25</v>
      </c>
      <c r="AD26" s="370">
        <f>IF(AA26=2,2,IF(Y26=2,0,AA26))</f>
        <v>0</v>
      </c>
      <c r="AE26" s="382">
        <f>IF(O26="","",IF(M26&gt;O26,1,0))</f>
        <v>1</v>
      </c>
      <c r="AF26" s="290">
        <f>IF(R26="","",IF(P26&gt;R26,1,0))</f>
        <v>1</v>
      </c>
      <c r="AG26" s="290">
        <f>IF(U26="","",IF(S26&gt;U26,1,0))</f>
      </c>
      <c r="AH26" s="290">
        <f>IF(AE26="","",IF(AE26=0,1,0))</f>
        <v>0</v>
      </c>
      <c r="AI26" s="290">
        <f>IF(AF26="","",IF(AF26=0,1,0))</f>
        <v>0</v>
      </c>
      <c r="AJ26" s="290">
        <f>IF(AG26="","",IF(AG26=0,1,0))</f>
      </c>
    </row>
    <row r="27" spans="1:36" ht="24.75" customHeight="1">
      <c r="A27">
        <f t="shared" si="1"/>
        <v>5</v>
      </c>
      <c r="B27" s="586">
        <v>42637</v>
      </c>
      <c r="C27" s="380"/>
      <c r="D27" s="366">
        <v>5</v>
      </c>
      <c r="E27" s="367">
        <v>3</v>
      </c>
      <c r="F27" s="557">
        <v>5</v>
      </c>
      <c r="G27" s="384" t="s">
        <v>30</v>
      </c>
      <c r="H27" s="569" t="str">
        <f>H11</f>
        <v>Schleswig-Holstein</v>
      </c>
      <c r="I27" s="368" t="s">
        <v>23</v>
      </c>
      <c r="J27" s="574" t="str">
        <f>H16</f>
        <v>Mittelrhein</v>
      </c>
      <c r="K27" s="571" t="str">
        <f>H13</f>
        <v>Baden</v>
      </c>
      <c r="L27" s="409"/>
      <c r="M27" s="547">
        <v>11</v>
      </c>
      <c r="N27" s="291" t="s">
        <v>25</v>
      </c>
      <c r="O27" s="548">
        <v>3</v>
      </c>
      <c r="P27" s="549">
        <v>11</v>
      </c>
      <c r="Q27" s="291" t="s">
        <v>25</v>
      </c>
      <c r="R27" s="548">
        <v>3</v>
      </c>
      <c r="S27" s="549"/>
      <c r="T27" s="291" t="s">
        <v>25</v>
      </c>
      <c r="U27" s="548"/>
      <c r="V27" s="371">
        <f aca="true" t="shared" si="2" ref="V27:V37">M27+P27+S27</f>
        <v>22</v>
      </c>
      <c r="W27" s="369" t="s">
        <v>25</v>
      </c>
      <c r="X27" s="370">
        <f aca="true" t="shared" si="3" ref="X27:X37">O27+R27+U27</f>
        <v>6</v>
      </c>
      <c r="Y27" s="371">
        <f aca="true" t="shared" si="4" ref="Y27:Y37">COUNTIF(AE27:AG27,1)</f>
        <v>2</v>
      </c>
      <c r="Z27" s="369" t="s">
        <v>25</v>
      </c>
      <c r="AA27" s="370">
        <f aca="true" t="shared" si="5" ref="AA27:AA37">COUNTIF(AH27:AJ27,1)</f>
        <v>0</v>
      </c>
      <c r="AB27" s="371">
        <f aca="true" t="shared" si="6" ref="AB27:AB37">IF(Y27=2,2,IF(AA27=2,0,Y27))</f>
        <v>2</v>
      </c>
      <c r="AC27" s="369" t="s">
        <v>25</v>
      </c>
      <c r="AD27" s="370">
        <f aca="true" t="shared" si="7" ref="AD27:AD37">IF(AA27=2,2,IF(Y27=2,0,AA27))</f>
        <v>0</v>
      </c>
      <c r="AE27" s="294">
        <f aca="true" t="shared" si="8" ref="AE27:AE37">IF(O27="","",IF(M27&gt;O27,1,0))</f>
        <v>1</v>
      </c>
      <c r="AF27" s="294">
        <f aca="true" t="shared" si="9" ref="AF27:AF37">IF(R27="","",IF(P27&gt;R27,1,0))</f>
        <v>1</v>
      </c>
      <c r="AG27" s="294">
        <f aca="true" t="shared" si="10" ref="AG27:AG37">IF(U27="","",IF(S27&gt;U27,1,0))</f>
      </c>
      <c r="AH27" s="294">
        <f aca="true" t="shared" si="11" ref="AH27:AH37">IF(AE27="","",IF(AE27=0,1,0))</f>
        <v>0</v>
      </c>
      <c r="AI27" s="294">
        <f aca="true" t="shared" si="12" ref="AI27:AI37">IF(AF27="","",IF(AF27=0,1,0))</f>
        <v>0</v>
      </c>
      <c r="AJ27" s="294">
        <f aca="true" t="shared" si="13" ref="AJ27:AJ37">IF(AG27="","",IF(AG27=0,1,0))</f>
      </c>
    </row>
    <row r="28" spans="1:36" ht="24.75" customHeight="1">
      <c r="A28">
        <f t="shared" si="1"/>
        <v>6</v>
      </c>
      <c r="B28" s="586">
        <v>42637</v>
      </c>
      <c r="C28" s="380"/>
      <c r="D28" s="366">
        <v>6</v>
      </c>
      <c r="E28" s="367">
        <v>3</v>
      </c>
      <c r="F28" s="557">
        <v>6</v>
      </c>
      <c r="G28" s="384" t="s">
        <v>36</v>
      </c>
      <c r="H28" s="569" t="str">
        <f>H14</f>
        <v>Westfalen</v>
      </c>
      <c r="I28" s="368" t="s">
        <v>23</v>
      </c>
      <c r="J28" s="575" t="str">
        <f>H15</f>
        <v>Berlin/Brandenburg</v>
      </c>
      <c r="K28" s="571" t="str">
        <f>H11</f>
        <v>Schleswig-Holstein</v>
      </c>
      <c r="L28" s="409"/>
      <c r="M28" s="547">
        <v>11</v>
      </c>
      <c r="N28" s="291" t="s">
        <v>25</v>
      </c>
      <c r="O28" s="548">
        <v>5</v>
      </c>
      <c r="P28" s="549">
        <v>11</v>
      </c>
      <c r="Q28" s="291" t="s">
        <v>25</v>
      </c>
      <c r="R28" s="548">
        <v>8</v>
      </c>
      <c r="S28" s="549"/>
      <c r="T28" s="291" t="s">
        <v>25</v>
      </c>
      <c r="U28" s="548"/>
      <c r="V28" s="371">
        <f t="shared" si="2"/>
        <v>22</v>
      </c>
      <c r="W28" s="369" t="s">
        <v>25</v>
      </c>
      <c r="X28" s="370">
        <f t="shared" si="3"/>
        <v>13</v>
      </c>
      <c r="Y28" s="371">
        <f t="shared" si="4"/>
        <v>2</v>
      </c>
      <c r="Z28" s="369" t="s">
        <v>25</v>
      </c>
      <c r="AA28" s="370">
        <f t="shared" si="5"/>
        <v>0</v>
      </c>
      <c r="AB28" s="371">
        <f t="shared" si="6"/>
        <v>2</v>
      </c>
      <c r="AC28" s="369" t="s">
        <v>25</v>
      </c>
      <c r="AD28" s="370">
        <f t="shared" si="7"/>
        <v>0</v>
      </c>
      <c r="AE28" s="294">
        <f t="shared" si="8"/>
        <v>1</v>
      </c>
      <c r="AF28" s="294">
        <f t="shared" si="9"/>
        <v>1</v>
      </c>
      <c r="AG28" s="294">
        <f t="shared" si="10"/>
      </c>
      <c r="AH28" s="294">
        <f t="shared" si="11"/>
        <v>0</v>
      </c>
      <c r="AI28" s="294">
        <f t="shared" si="12"/>
        <v>0</v>
      </c>
      <c r="AJ28" s="294">
        <f t="shared" si="13"/>
      </c>
    </row>
    <row r="29" spans="1:36" ht="24.75" customHeight="1">
      <c r="A29">
        <f t="shared" si="1"/>
        <v>7</v>
      </c>
      <c r="B29" s="586">
        <v>42637</v>
      </c>
      <c r="C29" s="380"/>
      <c r="D29" s="366">
        <v>7</v>
      </c>
      <c r="E29" s="367">
        <v>3</v>
      </c>
      <c r="F29" s="557">
        <v>7</v>
      </c>
      <c r="G29" s="384" t="s">
        <v>38</v>
      </c>
      <c r="H29" s="576" t="str">
        <f>H11</f>
        <v>Schleswig-Holstein</v>
      </c>
      <c r="I29" s="368" t="s">
        <v>23</v>
      </c>
      <c r="J29" s="575" t="str">
        <f>H13</f>
        <v>Baden</v>
      </c>
      <c r="K29" s="571" t="str">
        <f>H16</f>
        <v>Mittelrhein</v>
      </c>
      <c r="L29" s="409"/>
      <c r="M29" s="547">
        <v>11</v>
      </c>
      <c r="N29" s="291" t="s">
        <v>25</v>
      </c>
      <c r="O29" s="548">
        <v>1</v>
      </c>
      <c r="P29" s="549">
        <v>11</v>
      </c>
      <c r="Q29" s="291" t="s">
        <v>25</v>
      </c>
      <c r="R29" s="548">
        <v>8</v>
      </c>
      <c r="S29" s="549"/>
      <c r="T29" s="291" t="s">
        <v>25</v>
      </c>
      <c r="U29" s="548"/>
      <c r="V29" s="371">
        <f t="shared" si="2"/>
        <v>22</v>
      </c>
      <c r="W29" s="369" t="s">
        <v>25</v>
      </c>
      <c r="X29" s="370">
        <f t="shared" si="3"/>
        <v>9</v>
      </c>
      <c r="Y29" s="371">
        <f t="shared" si="4"/>
        <v>2</v>
      </c>
      <c r="Z29" s="369" t="s">
        <v>25</v>
      </c>
      <c r="AA29" s="370">
        <f t="shared" si="5"/>
        <v>0</v>
      </c>
      <c r="AB29" s="371">
        <f t="shared" si="6"/>
        <v>2</v>
      </c>
      <c r="AC29" s="369" t="s">
        <v>25</v>
      </c>
      <c r="AD29" s="370">
        <f t="shared" si="7"/>
        <v>0</v>
      </c>
      <c r="AE29" s="294">
        <f t="shared" si="8"/>
        <v>1</v>
      </c>
      <c r="AF29" s="294">
        <f t="shared" si="9"/>
        <v>1</v>
      </c>
      <c r="AG29" s="294">
        <f t="shared" si="10"/>
      </c>
      <c r="AH29" s="294">
        <f t="shared" si="11"/>
        <v>0</v>
      </c>
      <c r="AI29" s="294">
        <f t="shared" si="12"/>
        <v>0</v>
      </c>
      <c r="AJ29" s="294">
        <f t="shared" si="13"/>
      </c>
    </row>
    <row r="30" spans="1:36" ht="24.75" customHeight="1">
      <c r="A30">
        <f t="shared" si="1"/>
        <v>8</v>
      </c>
      <c r="B30" s="586">
        <v>42637</v>
      </c>
      <c r="C30" s="380"/>
      <c r="D30" s="366">
        <v>8</v>
      </c>
      <c r="E30" s="367">
        <v>3</v>
      </c>
      <c r="F30" s="557">
        <v>8</v>
      </c>
      <c r="G30" s="384" t="s">
        <v>40</v>
      </c>
      <c r="H30" s="576" t="str">
        <f>H12</f>
        <v>Schwaben</v>
      </c>
      <c r="I30" s="368" t="s">
        <v>23</v>
      </c>
      <c r="J30" s="574" t="str">
        <f>H15</f>
        <v>Berlin/Brandenburg</v>
      </c>
      <c r="K30" s="571" t="str">
        <f>H14</f>
        <v>Westfalen</v>
      </c>
      <c r="L30" s="409"/>
      <c r="M30" s="547">
        <v>11</v>
      </c>
      <c r="N30" s="291" t="s">
        <v>25</v>
      </c>
      <c r="O30" s="548">
        <v>2</v>
      </c>
      <c r="P30" s="549">
        <v>11</v>
      </c>
      <c r="Q30" s="291" t="s">
        <v>25</v>
      </c>
      <c r="R30" s="548">
        <v>9</v>
      </c>
      <c r="S30" s="549"/>
      <c r="T30" s="291" t="s">
        <v>25</v>
      </c>
      <c r="U30" s="548"/>
      <c r="V30" s="371">
        <f t="shared" si="2"/>
        <v>22</v>
      </c>
      <c r="W30" s="369" t="s">
        <v>25</v>
      </c>
      <c r="X30" s="370">
        <f t="shared" si="3"/>
        <v>11</v>
      </c>
      <c r="Y30" s="371">
        <f t="shared" si="4"/>
        <v>2</v>
      </c>
      <c r="Z30" s="369" t="s">
        <v>25</v>
      </c>
      <c r="AA30" s="370">
        <f t="shared" si="5"/>
        <v>0</v>
      </c>
      <c r="AB30" s="371">
        <f t="shared" si="6"/>
        <v>2</v>
      </c>
      <c r="AC30" s="369" t="s">
        <v>25</v>
      </c>
      <c r="AD30" s="370">
        <f t="shared" si="7"/>
        <v>0</v>
      </c>
      <c r="AE30" s="294">
        <f t="shared" si="8"/>
        <v>1</v>
      </c>
      <c r="AF30" s="294">
        <f t="shared" si="9"/>
        <v>1</v>
      </c>
      <c r="AG30" s="294">
        <f t="shared" si="10"/>
      </c>
      <c r="AH30" s="294">
        <f t="shared" si="11"/>
        <v>0</v>
      </c>
      <c r="AI30" s="294">
        <f t="shared" si="12"/>
        <v>0</v>
      </c>
      <c r="AJ30" s="294">
        <f t="shared" si="13"/>
      </c>
    </row>
    <row r="31" spans="1:36" ht="24.75" customHeight="1">
      <c r="A31">
        <f t="shared" si="1"/>
        <v>9</v>
      </c>
      <c r="B31" s="586">
        <v>42637</v>
      </c>
      <c r="C31" s="380"/>
      <c r="D31" s="366">
        <v>9</v>
      </c>
      <c r="E31" s="367">
        <v>3</v>
      </c>
      <c r="F31" s="557">
        <v>9</v>
      </c>
      <c r="G31" s="384" t="s">
        <v>42</v>
      </c>
      <c r="H31" s="569" t="str">
        <f>H14</f>
        <v>Westfalen</v>
      </c>
      <c r="I31" s="368" t="s">
        <v>23</v>
      </c>
      <c r="J31" s="574" t="str">
        <f>H16</f>
        <v>Mittelrhein</v>
      </c>
      <c r="K31" s="571" t="str">
        <f>H12</f>
        <v>Schwaben</v>
      </c>
      <c r="L31" s="409"/>
      <c r="M31" s="547">
        <v>11</v>
      </c>
      <c r="N31" s="291" t="s">
        <v>25</v>
      </c>
      <c r="O31" s="548">
        <v>6</v>
      </c>
      <c r="P31" s="549">
        <v>11</v>
      </c>
      <c r="Q31" s="291" t="s">
        <v>25</v>
      </c>
      <c r="R31" s="548">
        <v>8</v>
      </c>
      <c r="S31" s="549"/>
      <c r="T31" s="291" t="s">
        <v>25</v>
      </c>
      <c r="U31" s="548"/>
      <c r="V31" s="371">
        <f t="shared" si="2"/>
        <v>22</v>
      </c>
      <c r="W31" s="369" t="s">
        <v>25</v>
      </c>
      <c r="X31" s="370">
        <f t="shared" si="3"/>
        <v>14</v>
      </c>
      <c r="Y31" s="371">
        <f t="shared" si="4"/>
        <v>2</v>
      </c>
      <c r="Z31" s="369" t="s">
        <v>25</v>
      </c>
      <c r="AA31" s="370">
        <f t="shared" si="5"/>
        <v>0</v>
      </c>
      <c r="AB31" s="371">
        <f t="shared" si="6"/>
        <v>2</v>
      </c>
      <c r="AC31" s="369" t="s">
        <v>25</v>
      </c>
      <c r="AD31" s="370">
        <f t="shared" si="7"/>
        <v>0</v>
      </c>
      <c r="AE31" s="294">
        <f t="shared" si="8"/>
        <v>1</v>
      </c>
      <c r="AF31" s="294">
        <f t="shared" si="9"/>
        <v>1</v>
      </c>
      <c r="AG31" s="294">
        <f t="shared" si="10"/>
      </c>
      <c r="AH31" s="294">
        <f t="shared" si="11"/>
        <v>0</v>
      </c>
      <c r="AI31" s="294">
        <f t="shared" si="12"/>
        <v>0</v>
      </c>
      <c r="AJ31" s="294">
        <f t="shared" si="13"/>
      </c>
    </row>
    <row r="32" spans="1:36" ht="24.75" customHeight="1">
      <c r="A32">
        <f t="shared" si="1"/>
        <v>10</v>
      </c>
      <c r="B32" s="586">
        <v>42637</v>
      </c>
      <c r="C32" s="380"/>
      <c r="D32" s="366">
        <v>10</v>
      </c>
      <c r="E32" s="367">
        <v>3</v>
      </c>
      <c r="F32" s="557">
        <v>10</v>
      </c>
      <c r="G32" s="384" t="s">
        <v>44</v>
      </c>
      <c r="H32" s="569" t="str">
        <f>H13</f>
        <v>Baden</v>
      </c>
      <c r="I32" s="368" t="s">
        <v>23</v>
      </c>
      <c r="J32" s="575" t="str">
        <f>H15</f>
        <v>Berlin/Brandenburg</v>
      </c>
      <c r="K32" s="571" t="str">
        <f>H11</f>
        <v>Schleswig-Holstein</v>
      </c>
      <c r="L32" s="409"/>
      <c r="M32" s="547">
        <v>9</v>
      </c>
      <c r="N32" s="291" t="s">
        <v>25</v>
      </c>
      <c r="O32" s="548">
        <v>11</v>
      </c>
      <c r="P32" s="549">
        <v>11</v>
      </c>
      <c r="Q32" s="291" t="s">
        <v>25</v>
      </c>
      <c r="R32" s="548">
        <v>4</v>
      </c>
      <c r="S32" s="549">
        <v>13</v>
      </c>
      <c r="T32" s="291" t="s">
        <v>25</v>
      </c>
      <c r="U32" s="548">
        <v>15</v>
      </c>
      <c r="V32" s="371">
        <f t="shared" si="2"/>
        <v>33</v>
      </c>
      <c r="W32" s="369" t="s">
        <v>25</v>
      </c>
      <c r="X32" s="370">
        <f t="shared" si="3"/>
        <v>30</v>
      </c>
      <c r="Y32" s="371">
        <f t="shared" si="4"/>
        <v>1</v>
      </c>
      <c r="Z32" s="369" t="s">
        <v>25</v>
      </c>
      <c r="AA32" s="370">
        <f t="shared" si="5"/>
        <v>2</v>
      </c>
      <c r="AB32" s="371">
        <f t="shared" si="6"/>
        <v>0</v>
      </c>
      <c r="AC32" s="369" t="s">
        <v>25</v>
      </c>
      <c r="AD32" s="370">
        <f t="shared" si="7"/>
        <v>2</v>
      </c>
      <c r="AE32" s="294">
        <f t="shared" si="8"/>
        <v>0</v>
      </c>
      <c r="AF32" s="294">
        <f t="shared" si="9"/>
        <v>1</v>
      </c>
      <c r="AG32" s="294">
        <f t="shared" si="10"/>
        <v>0</v>
      </c>
      <c r="AH32" s="294">
        <f t="shared" si="11"/>
        <v>1</v>
      </c>
      <c r="AI32" s="294">
        <f t="shared" si="12"/>
        <v>0</v>
      </c>
      <c r="AJ32" s="294">
        <f t="shared" si="13"/>
        <v>1</v>
      </c>
    </row>
    <row r="33" spans="1:36" ht="24.75" customHeight="1">
      <c r="A33">
        <f t="shared" si="1"/>
        <v>11</v>
      </c>
      <c r="B33" s="586">
        <v>42637</v>
      </c>
      <c r="C33" s="380"/>
      <c r="D33" s="366">
        <v>11</v>
      </c>
      <c r="E33" s="367">
        <v>3</v>
      </c>
      <c r="F33" s="557">
        <v>11</v>
      </c>
      <c r="G33" s="384" t="s">
        <v>46</v>
      </c>
      <c r="H33" s="569" t="str">
        <f>H11</f>
        <v>Schleswig-Holstein</v>
      </c>
      <c r="I33" s="368" t="s">
        <v>23</v>
      </c>
      <c r="J33" s="575" t="str">
        <f>H14</f>
        <v>Westfalen</v>
      </c>
      <c r="K33" s="571" t="str">
        <f>H15</f>
        <v>Berlin/Brandenburg</v>
      </c>
      <c r="L33" s="409"/>
      <c r="M33" s="547">
        <v>7</v>
      </c>
      <c r="N33" s="291" t="s">
        <v>25</v>
      </c>
      <c r="O33" s="548">
        <v>11</v>
      </c>
      <c r="P33" s="549">
        <v>11</v>
      </c>
      <c r="Q33" s="291" t="s">
        <v>25</v>
      </c>
      <c r="R33" s="548">
        <v>8</v>
      </c>
      <c r="S33" s="549">
        <v>11</v>
      </c>
      <c r="T33" s="291" t="s">
        <v>25</v>
      </c>
      <c r="U33" s="548">
        <v>6</v>
      </c>
      <c r="V33" s="371">
        <f t="shared" si="2"/>
        <v>29</v>
      </c>
      <c r="W33" s="369" t="s">
        <v>25</v>
      </c>
      <c r="X33" s="370">
        <f t="shared" si="3"/>
        <v>25</v>
      </c>
      <c r="Y33" s="371">
        <f t="shared" si="4"/>
        <v>2</v>
      </c>
      <c r="Z33" s="369" t="s">
        <v>25</v>
      </c>
      <c r="AA33" s="370">
        <f t="shared" si="5"/>
        <v>1</v>
      </c>
      <c r="AB33" s="371">
        <f t="shared" si="6"/>
        <v>2</v>
      </c>
      <c r="AC33" s="369" t="s">
        <v>25</v>
      </c>
      <c r="AD33" s="370">
        <f t="shared" si="7"/>
        <v>0</v>
      </c>
      <c r="AE33" s="294">
        <f t="shared" si="8"/>
        <v>0</v>
      </c>
      <c r="AF33" s="294">
        <f t="shared" si="9"/>
        <v>1</v>
      </c>
      <c r="AG33" s="294">
        <f t="shared" si="10"/>
        <v>1</v>
      </c>
      <c r="AH33" s="294">
        <f t="shared" si="11"/>
        <v>1</v>
      </c>
      <c r="AI33" s="294">
        <f t="shared" si="12"/>
        <v>0</v>
      </c>
      <c r="AJ33" s="294">
        <f t="shared" si="13"/>
        <v>0</v>
      </c>
    </row>
    <row r="34" spans="1:36" ht="24.75" customHeight="1">
      <c r="A34">
        <f t="shared" si="1"/>
        <v>12</v>
      </c>
      <c r="B34" s="586">
        <v>42637</v>
      </c>
      <c r="C34" s="380"/>
      <c r="D34" s="366">
        <v>12</v>
      </c>
      <c r="E34" s="367">
        <v>3</v>
      </c>
      <c r="F34" s="557">
        <v>12</v>
      </c>
      <c r="G34" s="384" t="s">
        <v>48</v>
      </c>
      <c r="H34" s="569" t="str">
        <f>H12</f>
        <v>Schwaben</v>
      </c>
      <c r="I34" s="368" t="s">
        <v>23</v>
      </c>
      <c r="J34" s="575" t="str">
        <f>H16</f>
        <v>Mittelrhein</v>
      </c>
      <c r="K34" s="571" t="str">
        <f>H13</f>
        <v>Baden</v>
      </c>
      <c r="L34" s="409"/>
      <c r="M34" s="547">
        <v>11</v>
      </c>
      <c r="N34" s="291" t="s">
        <v>25</v>
      </c>
      <c r="O34" s="548">
        <v>7</v>
      </c>
      <c r="P34" s="549">
        <v>11</v>
      </c>
      <c r="Q34" s="291" t="s">
        <v>25</v>
      </c>
      <c r="R34" s="548">
        <v>7</v>
      </c>
      <c r="S34" s="549"/>
      <c r="T34" s="291" t="s">
        <v>25</v>
      </c>
      <c r="U34" s="548"/>
      <c r="V34" s="371">
        <f t="shared" si="2"/>
        <v>22</v>
      </c>
      <c r="W34" s="369" t="s">
        <v>25</v>
      </c>
      <c r="X34" s="370">
        <f t="shared" si="3"/>
        <v>14</v>
      </c>
      <c r="Y34" s="371">
        <f t="shared" si="4"/>
        <v>2</v>
      </c>
      <c r="Z34" s="369" t="s">
        <v>25</v>
      </c>
      <c r="AA34" s="370">
        <f t="shared" si="5"/>
        <v>0</v>
      </c>
      <c r="AB34" s="371">
        <f t="shared" si="6"/>
        <v>2</v>
      </c>
      <c r="AC34" s="369" t="s">
        <v>25</v>
      </c>
      <c r="AD34" s="370">
        <f t="shared" si="7"/>
        <v>0</v>
      </c>
      <c r="AE34" s="294">
        <f t="shared" si="8"/>
        <v>1</v>
      </c>
      <c r="AF34" s="294">
        <f t="shared" si="9"/>
        <v>1</v>
      </c>
      <c r="AG34" s="294">
        <f t="shared" si="10"/>
      </c>
      <c r="AH34" s="294">
        <f t="shared" si="11"/>
        <v>0</v>
      </c>
      <c r="AI34" s="294">
        <f t="shared" si="12"/>
        <v>0</v>
      </c>
      <c r="AJ34" s="294">
        <f t="shared" si="13"/>
      </c>
    </row>
    <row r="35" spans="1:36" ht="24.75" customHeight="1">
      <c r="A35">
        <f t="shared" si="1"/>
        <v>13</v>
      </c>
      <c r="B35" s="586">
        <v>42637</v>
      </c>
      <c r="C35" s="380"/>
      <c r="D35" s="366">
        <v>13</v>
      </c>
      <c r="E35" s="367">
        <v>3</v>
      </c>
      <c r="F35" s="557">
        <v>13</v>
      </c>
      <c r="G35" s="384" t="s">
        <v>50</v>
      </c>
      <c r="H35" s="383" t="str">
        <f>H11</f>
        <v>Schleswig-Holstein</v>
      </c>
      <c r="I35" s="368" t="s">
        <v>23</v>
      </c>
      <c r="J35" s="575" t="str">
        <f>H15</f>
        <v>Berlin/Brandenburg</v>
      </c>
      <c r="K35" s="571" t="str">
        <f>H12</f>
        <v>Schwaben</v>
      </c>
      <c r="L35" s="409"/>
      <c r="M35" s="547">
        <v>11</v>
      </c>
      <c r="N35" s="291" t="s">
        <v>25</v>
      </c>
      <c r="O35" s="548">
        <v>4</v>
      </c>
      <c r="P35" s="549">
        <v>11</v>
      </c>
      <c r="Q35" s="291" t="s">
        <v>25</v>
      </c>
      <c r="R35" s="548">
        <v>5</v>
      </c>
      <c r="S35" s="549"/>
      <c r="T35" s="291" t="s">
        <v>25</v>
      </c>
      <c r="U35" s="548"/>
      <c r="V35" s="371">
        <f t="shared" si="2"/>
        <v>22</v>
      </c>
      <c r="W35" s="369" t="s">
        <v>25</v>
      </c>
      <c r="X35" s="370">
        <f t="shared" si="3"/>
        <v>9</v>
      </c>
      <c r="Y35" s="371">
        <f t="shared" si="4"/>
        <v>2</v>
      </c>
      <c r="Z35" s="369" t="s">
        <v>25</v>
      </c>
      <c r="AA35" s="370">
        <f t="shared" si="5"/>
        <v>0</v>
      </c>
      <c r="AB35" s="371">
        <f t="shared" si="6"/>
        <v>2</v>
      </c>
      <c r="AC35" s="369" t="s">
        <v>25</v>
      </c>
      <c r="AD35" s="370">
        <f t="shared" si="7"/>
        <v>0</v>
      </c>
      <c r="AE35" s="294">
        <f t="shared" si="8"/>
        <v>1</v>
      </c>
      <c r="AF35" s="294">
        <f t="shared" si="9"/>
        <v>1</v>
      </c>
      <c r="AG35" s="294">
        <f t="shared" si="10"/>
      </c>
      <c r="AH35" s="294">
        <f t="shared" si="11"/>
        <v>0</v>
      </c>
      <c r="AI35" s="294">
        <f t="shared" si="12"/>
        <v>0</v>
      </c>
      <c r="AJ35" s="294">
        <f t="shared" si="13"/>
      </c>
    </row>
    <row r="36" spans="1:36" ht="24.75" customHeight="1">
      <c r="A36">
        <f t="shared" si="1"/>
        <v>14</v>
      </c>
      <c r="B36" s="586">
        <v>42637</v>
      </c>
      <c r="C36" s="380"/>
      <c r="D36" s="366">
        <v>14</v>
      </c>
      <c r="E36" s="367">
        <v>3</v>
      </c>
      <c r="F36" s="557">
        <v>14</v>
      </c>
      <c r="G36" s="384" t="s">
        <v>52</v>
      </c>
      <c r="H36" s="569" t="str">
        <f>H13</f>
        <v>Baden</v>
      </c>
      <c r="I36" s="368" t="s">
        <v>23</v>
      </c>
      <c r="J36" s="575" t="str">
        <f>H16</f>
        <v>Mittelrhein</v>
      </c>
      <c r="K36" s="571" t="str">
        <f>H11</f>
        <v>Schleswig-Holstein</v>
      </c>
      <c r="L36" s="409"/>
      <c r="M36" s="547">
        <v>7</v>
      </c>
      <c r="N36" s="291" t="s">
        <v>25</v>
      </c>
      <c r="O36" s="548">
        <v>11</v>
      </c>
      <c r="P36" s="549">
        <v>11</v>
      </c>
      <c r="Q36" s="291" t="s">
        <v>25</v>
      </c>
      <c r="R36" s="548">
        <v>8</v>
      </c>
      <c r="S36" s="549">
        <v>11</v>
      </c>
      <c r="T36" s="291" t="s">
        <v>25</v>
      </c>
      <c r="U36" s="548">
        <v>7</v>
      </c>
      <c r="V36" s="371">
        <f t="shared" si="2"/>
        <v>29</v>
      </c>
      <c r="W36" s="369" t="s">
        <v>25</v>
      </c>
      <c r="X36" s="370">
        <f t="shared" si="3"/>
        <v>26</v>
      </c>
      <c r="Y36" s="371">
        <f t="shared" si="4"/>
        <v>2</v>
      </c>
      <c r="Z36" s="369" t="s">
        <v>25</v>
      </c>
      <c r="AA36" s="370">
        <f t="shared" si="5"/>
        <v>1</v>
      </c>
      <c r="AB36" s="371">
        <f t="shared" si="6"/>
        <v>2</v>
      </c>
      <c r="AC36" s="369" t="s">
        <v>25</v>
      </c>
      <c r="AD36" s="370">
        <f t="shared" si="7"/>
        <v>0</v>
      </c>
      <c r="AE36" s="294">
        <f t="shared" si="8"/>
        <v>0</v>
      </c>
      <c r="AF36" s="294">
        <f t="shared" si="9"/>
        <v>1</v>
      </c>
      <c r="AG36" s="294">
        <f t="shared" si="10"/>
        <v>1</v>
      </c>
      <c r="AH36" s="294">
        <f t="shared" si="11"/>
        <v>1</v>
      </c>
      <c r="AI36" s="294">
        <f t="shared" si="12"/>
        <v>0</v>
      </c>
      <c r="AJ36" s="294">
        <f t="shared" si="13"/>
        <v>0</v>
      </c>
    </row>
    <row r="37" spans="1:36" ht="24.75" customHeight="1" thickBot="1">
      <c r="A37">
        <f t="shared" si="1"/>
        <v>15</v>
      </c>
      <c r="B37" s="587">
        <v>42637</v>
      </c>
      <c r="C37" s="381"/>
      <c r="D37" s="372">
        <v>15</v>
      </c>
      <c r="E37" s="373">
        <v>3</v>
      </c>
      <c r="F37" s="558">
        <v>15</v>
      </c>
      <c r="G37" s="397" t="s">
        <v>54</v>
      </c>
      <c r="H37" s="572" t="str">
        <f>H12</f>
        <v>Schwaben</v>
      </c>
      <c r="I37" s="374" t="s">
        <v>23</v>
      </c>
      <c r="J37" s="577" t="str">
        <f>H14</f>
        <v>Westfalen</v>
      </c>
      <c r="K37" s="573" t="str">
        <f>H16</f>
        <v>Mittelrhein</v>
      </c>
      <c r="L37" s="410"/>
      <c r="M37" s="547">
        <v>13</v>
      </c>
      <c r="N37" s="291" t="s">
        <v>25</v>
      </c>
      <c r="O37" s="548">
        <v>11</v>
      </c>
      <c r="P37" s="549">
        <v>11</v>
      </c>
      <c r="Q37" s="291" t="s">
        <v>25</v>
      </c>
      <c r="R37" s="548">
        <v>5</v>
      </c>
      <c r="S37" s="549"/>
      <c r="T37" s="291" t="s">
        <v>25</v>
      </c>
      <c r="U37" s="548"/>
      <c r="V37" s="377">
        <f t="shared" si="2"/>
        <v>24</v>
      </c>
      <c r="W37" s="375" t="s">
        <v>25</v>
      </c>
      <c r="X37" s="376">
        <f t="shared" si="3"/>
        <v>16</v>
      </c>
      <c r="Y37" s="377">
        <f t="shared" si="4"/>
        <v>2</v>
      </c>
      <c r="Z37" s="375" t="s">
        <v>25</v>
      </c>
      <c r="AA37" s="376">
        <f t="shared" si="5"/>
        <v>0</v>
      </c>
      <c r="AB37" s="377">
        <f t="shared" si="6"/>
        <v>2</v>
      </c>
      <c r="AC37" s="375" t="s">
        <v>25</v>
      </c>
      <c r="AD37" s="376">
        <f t="shared" si="7"/>
        <v>0</v>
      </c>
      <c r="AE37" s="295">
        <f t="shared" si="8"/>
        <v>1</v>
      </c>
      <c r="AF37" s="295">
        <f t="shared" si="9"/>
        <v>1</v>
      </c>
      <c r="AG37" s="295">
        <f t="shared" si="10"/>
      </c>
      <c r="AH37" s="295">
        <f t="shared" si="11"/>
        <v>0</v>
      </c>
      <c r="AI37" s="295">
        <f t="shared" si="12"/>
        <v>0</v>
      </c>
      <c r="AJ37" s="295">
        <f t="shared" si="13"/>
      </c>
    </row>
    <row r="38" spans="1:30" s="36" customFormat="1" ht="24.75" customHeight="1" thickBot="1">
      <c r="A38"/>
      <c r="B38" s="356"/>
      <c r="C38" s="311"/>
      <c r="D38" s="16"/>
      <c r="E38" s="16"/>
      <c r="F38" s="16"/>
      <c r="G38" s="277"/>
      <c r="H38" s="12"/>
      <c r="I38" s="14"/>
      <c r="J38" s="276"/>
      <c r="K38" s="12"/>
      <c r="L38" s="12"/>
      <c r="M38" s="19"/>
      <c r="N38" s="39"/>
      <c r="O38" s="19"/>
      <c r="P38" s="19"/>
      <c r="Q38" s="39"/>
      <c r="R38" s="19"/>
      <c r="S38" s="19"/>
      <c r="T38" s="39"/>
      <c r="U38" s="19"/>
      <c r="V38" s="19"/>
      <c r="W38" s="39"/>
      <c r="X38" s="19"/>
      <c r="Y38" s="19"/>
      <c r="Z38" s="39"/>
      <c r="AA38" s="19"/>
      <c r="AB38" s="19"/>
      <c r="AC38" s="39"/>
      <c r="AD38" s="19"/>
    </row>
    <row r="39" spans="2:30" ht="24.75" customHeight="1" thickBot="1">
      <c r="B39" s="669" t="s">
        <v>218</v>
      </c>
      <c r="C39" s="670"/>
      <c r="D39" s="670"/>
      <c r="E39" s="670"/>
      <c r="F39" s="670"/>
      <c r="G39" s="670"/>
      <c r="H39" s="670"/>
      <c r="I39" s="670"/>
      <c r="J39" s="670"/>
      <c r="K39" s="670"/>
      <c r="L39" s="670"/>
      <c r="M39" s="670"/>
      <c r="N39" s="670"/>
      <c r="O39" s="670"/>
      <c r="P39" s="670"/>
      <c r="Q39" s="670"/>
      <c r="R39" s="670"/>
      <c r="S39" s="670"/>
      <c r="T39" s="670"/>
      <c r="U39" s="670"/>
      <c r="V39" s="670"/>
      <c r="W39" s="670"/>
      <c r="X39" s="670"/>
      <c r="Y39" s="670"/>
      <c r="Z39" s="670"/>
      <c r="AA39" s="670"/>
      <c r="AB39" s="670"/>
      <c r="AC39" s="670"/>
      <c r="AD39" s="671"/>
    </row>
    <row r="40" spans="1:36" ht="24.75" customHeight="1">
      <c r="A40">
        <f t="shared" si="1"/>
        <v>16</v>
      </c>
      <c r="B40" s="378">
        <v>42637</v>
      </c>
      <c r="C40" s="379">
        <f>C23</f>
        <v>0.3958333333333333</v>
      </c>
      <c r="D40" s="360">
        <v>1</v>
      </c>
      <c r="E40" s="361">
        <v>4</v>
      </c>
      <c r="F40" s="556">
        <v>16</v>
      </c>
      <c r="G40" s="396" t="s">
        <v>26</v>
      </c>
      <c r="H40" s="566" t="str">
        <f>S11</f>
        <v>Niedersachsen</v>
      </c>
      <c r="I40" s="362" t="s">
        <v>23</v>
      </c>
      <c r="J40" s="567" t="str">
        <f>S12</f>
        <v>Rheinland</v>
      </c>
      <c r="K40" s="568" t="str">
        <f>S16</f>
        <v>Hessen</v>
      </c>
      <c r="L40" s="408"/>
      <c r="M40" s="541">
        <v>11</v>
      </c>
      <c r="N40" s="369" t="s">
        <v>25</v>
      </c>
      <c r="O40" s="543">
        <v>5</v>
      </c>
      <c r="P40" s="544">
        <v>9</v>
      </c>
      <c r="Q40" s="369" t="s">
        <v>25</v>
      </c>
      <c r="R40" s="543">
        <v>11</v>
      </c>
      <c r="S40" s="544">
        <v>11</v>
      </c>
      <c r="T40" s="369" t="s">
        <v>25</v>
      </c>
      <c r="U40" s="543">
        <v>8</v>
      </c>
      <c r="V40" s="365">
        <f>M40+P40+S40</f>
        <v>31</v>
      </c>
      <c r="W40" s="363" t="s">
        <v>25</v>
      </c>
      <c r="X40" s="364">
        <f>O40+R40+U40</f>
        <v>24</v>
      </c>
      <c r="Y40" s="365">
        <f>COUNTIF(AE40:AG40,1)</f>
        <v>2</v>
      </c>
      <c r="Z40" s="363" t="s">
        <v>25</v>
      </c>
      <c r="AA40" s="364">
        <f>COUNTIF(AH40:AJ40,1)</f>
        <v>1</v>
      </c>
      <c r="AB40" s="365">
        <f>IF(Y40=2,2,IF(AA40=2,0,Y40))</f>
        <v>2</v>
      </c>
      <c r="AC40" s="363" t="s">
        <v>25</v>
      </c>
      <c r="AD40" s="364">
        <f>IF(AA40=2,2,IF(Y40=2,0,AA40))</f>
        <v>0</v>
      </c>
      <c r="AE40" s="290">
        <f>IF(O40="","",IF(M40&gt;O40,1,0))</f>
        <v>1</v>
      </c>
      <c r="AF40" s="290">
        <f>IF(R40="","",IF(P40&gt;R40,1,0))</f>
        <v>0</v>
      </c>
      <c r="AG40" s="290">
        <f>IF(U40="","",IF(S40&gt;U40,1,0))</f>
        <v>1</v>
      </c>
      <c r="AH40" s="290">
        <f aca="true" t="shared" si="14" ref="AH40:AJ42">IF(AE40="","",IF(AE40=0,1,0))</f>
        <v>0</v>
      </c>
      <c r="AI40" s="290">
        <f t="shared" si="14"/>
        <v>1</v>
      </c>
      <c r="AJ40" s="290">
        <f t="shared" si="14"/>
        <v>0</v>
      </c>
    </row>
    <row r="41" spans="1:36" ht="24.75" customHeight="1">
      <c r="A41">
        <f t="shared" si="1"/>
        <v>17</v>
      </c>
      <c r="B41" s="586">
        <v>42637</v>
      </c>
      <c r="C41" s="380"/>
      <c r="D41" s="366">
        <v>2</v>
      </c>
      <c r="E41" s="367">
        <v>4</v>
      </c>
      <c r="F41" s="557">
        <v>17</v>
      </c>
      <c r="G41" s="384" t="s">
        <v>33</v>
      </c>
      <c r="H41" s="569" t="str">
        <f>S13</f>
        <v>Bayern</v>
      </c>
      <c r="I41" s="368" t="s">
        <v>23</v>
      </c>
      <c r="J41" s="570" t="str">
        <f>S14</f>
        <v>Sachsen</v>
      </c>
      <c r="K41" s="571" t="str">
        <f>S12</f>
        <v>Rheinland</v>
      </c>
      <c r="L41" s="409"/>
      <c r="M41" s="605">
        <v>11</v>
      </c>
      <c r="N41" s="606" t="s">
        <v>25</v>
      </c>
      <c r="O41" s="607">
        <v>9</v>
      </c>
      <c r="P41" s="608">
        <v>11</v>
      </c>
      <c r="Q41" s="606" t="s">
        <v>25</v>
      </c>
      <c r="R41" s="607">
        <v>7</v>
      </c>
      <c r="S41" s="608"/>
      <c r="T41" s="606" t="s">
        <v>25</v>
      </c>
      <c r="U41" s="607"/>
      <c r="V41" s="371">
        <f>M41+P41+S41</f>
        <v>22</v>
      </c>
      <c r="W41" s="369" t="s">
        <v>25</v>
      </c>
      <c r="X41" s="370">
        <f>O41+R41+U41</f>
        <v>16</v>
      </c>
      <c r="Y41" s="371">
        <f>COUNTIF(AE41:AG41,1)</f>
        <v>2</v>
      </c>
      <c r="Z41" s="369" t="s">
        <v>25</v>
      </c>
      <c r="AA41" s="370">
        <f>COUNTIF(AH41:AJ41,1)</f>
        <v>0</v>
      </c>
      <c r="AB41" s="371">
        <f>IF(Y41=2,2,IF(AA41=2,0,Y41))</f>
        <v>2</v>
      </c>
      <c r="AC41" s="369" t="s">
        <v>25</v>
      </c>
      <c r="AD41" s="370">
        <f>IF(AA41=2,2,IF(Y41=2,0,AA41))</f>
        <v>0</v>
      </c>
      <c r="AE41" s="294">
        <f>IF(O41="","",IF(M41&gt;O41,1,0))</f>
        <v>1</v>
      </c>
      <c r="AF41" s="294">
        <f>IF(R41="","",IF(P41&gt;R41,1,0))</f>
        <v>1</v>
      </c>
      <c r="AG41" s="294">
        <f>IF(U41="","",IF(S41&gt;U41,1,0))</f>
      </c>
      <c r="AH41" s="294">
        <f t="shared" si="14"/>
        <v>0</v>
      </c>
      <c r="AI41" s="294">
        <f t="shared" si="14"/>
        <v>0</v>
      </c>
      <c r="AJ41" s="294">
        <f t="shared" si="14"/>
      </c>
    </row>
    <row r="42" spans="1:36" ht="24.75" customHeight="1" thickBot="1">
      <c r="A42">
        <f t="shared" si="1"/>
        <v>18</v>
      </c>
      <c r="B42" s="586">
        <v>42637</v>
      </c>
      <c r="C42" s="380"/>
      <c r="D42" s="366">
        <v>3</v>
      </c>
      <c r="E42" s="367">
        <v>4</v>
      </c>
      <c r="F42" s="557">
        <v>18</v>
      </c>
      <c r="G42" s="384" t="s">
        <v>28</v>
      </c>
      <c r="H42" s="569" t="str">
        <f>S15</f>
        <v>Pfalz</v>
      </c>
      <c r="I42" s="368" t="s">
        <v>23</v>
      </c>
      <c r="J42" s="570" t="str">
        <f>S16</f>
        <v>Hessen</v>
      </c>
      <c r="K42" s="571" t="str">
        <f>S14</f>
        <v>Sachsen</v>
      </c>
      <c r="L42" s="409"/>
      <c r="M42" s="628">
        <v>5</v>
      </c>
      <c r="N42" s="600" t="s">
        <v>25</v>
      </c>
      <c r="O42" s="629">
        <v>11</v>
      </c>
      <c r="P42" s="630">
        <v>3</v>
      </c>
      <c r="Q42" s="600" t="s">
        <v>25</v>
      </c>
      <c r="R42" s="629">
        <v>11</v>
      </c>
      <c r="S42" s="630"/>
      <c r="T42" s="600" t="s">
        <v>25</v>
      </c>
      <c r="U42" s="629"/>
      <c r="V42" s="371">
        <f>M42+P42+S42</f>
        <v>8</v>
      </c>
      <c r="W42" s="369" t="s">
        <v>25</v>
      </c>
      <c r="X42" s="370">
        <f>O42+R42+U42</f>
        <v>22</v>
      </c>
      <c r="Y42" s="371">
        <f>COUNTIF(AE42:AG42,1)</f>
        <v>0</v>
      </c>
      <c r="Z42" s="369" t="s">
        <v>25</v>
      </c>
      <c r="AA42" s="370">
        <f>COUNTIF(AH42:AJ42,1)</f>
        <v>2</v>
      </c>
      <c r="AB42" s="371">
        <f>IF(Y42=2,2,IF(AA42=2,0,Y42))</f>
        <v>0</v>
      </c>
      <c r="AC42" s="369" t="s">
        <v>25</v>
      </c>
      <c r="AD42" s="370">
        <f>IF(AA42=2,2,IF(Y42=2,0,AA42))</f>
        <v>2</v>
      </c>
      <c r="AE42" s="295">
        <f>IF(O42="","",IF(M42&gt;O42,1,0))</f>
        <v>0</v>
      </c>
      <c r="AF42" s="295">
        <f>IF(R42="","",IF(P42&gt;R42,1,0))</f>
        <v>0</v>
      </c>
      <c r="AG42" s="295">
        <f>IF(U42="","",IF(S42&gt;U42,1,0))</f>
      </c>
      <c r="AH42" s="295">
        <f t="shared" si="14"/>
        <v>1</v>
      </c>
      <c r="AI42" s="295">
        <f t="shared" si="14"/>
        <v>1</v>
      </c>
      <c r="AJ42" s="295">
        <f t="shared" si="14"/>
      </c>
    </row>
    <row r="43" spans="1:36" ht="24.75" customHeight="1">
      <c r="A43">
        <f t="shared" si="1"/>
        <v>19</v>
      </c>
      <c r="B43" s="586">
        <v>42637</v>
      </c>
      <c r="C43" s="590"/>
      <c r="D43" s="591">
        <v>4</v>
      </c>
      <c r="E43" s="592">
        <v>4</v>
      </c>
      <c r="F43" s="593">
        <v>19</v>
      </c>
      <c r="G43" s="594" t="s">
        <v>35</v>
      </c>
      <c r="H43" s="595" t="str">
        <f>S12</f>
        <v>Rheinland</v>
      </c>
      <c r="I43" s="596" t="s">
        <v>23</v>
      </c>
      <c r="J43" s="597" t="str">
        <f>S13</f>
        <v>Bayern</v>
      </c>
      <c r="K43" s="598" t="str">
        <f>S15</f>
        <v>Pfalz</v>
      </c>
      <c r="L43" s="599"/>
      <c r="M43" s="631">
        <v>11</v>
      </c>
      <c r="N43" s="619" t="s">
        <v>25</v>
      </c>
      <c r="O43" s="620">
        <v>6</v>
      </c>
      <c r="P43" s="621">
        <v>5</v>
      </c>
      <c r="Q43" s="619" t="s">
        <v>25</v>
      </c>
      <c r="R43" s="620">
        <v>11</v>
      </c>
      <c r="S43" s="621">
        <v>4</v>
      </c>
      <c r="T43" s="619" t="s">
        <v>25</v>
      </c>
      <c r="U43" s="620">
        <v>11</v>
      </c>
      <c r="V43" s="601">
        <f>M43+P43+S43</f>
        <v>20</v>
      </c>
      <c r="W43" s="600" t="s">
        <v>25</v>
      </c>
      <c r="X43" s="602">
        <f>O43+R43+U43</f>
        <v>28</v>
      </c>
      <c r="Y43" s="601">
        <f>COUNTIF(AE43:AG43,1)</f>
        <v>1</v>
      </c>
      <c r="Z43" s="600" t="s">
        <v>25</v>
      </c>
      <c r="AA43" s="602">
        <f>COUNTIF(AH43:AJ43,1)</f>
        <v>2</v>
      </c>
      <c r="AB43" s="601">
        <f>IF(Y43=2,2,IF(AA43=2,0,Y43))</f>
        <v>0</v>
      </c>
      <c r="AC43" s="600" t="s">
        <v>25</v>
      </c>
      <c r="AD43" s="603">
        <f>IF(AA43=2,2,IF(Y43=2,0,AA43))</f>
        <v>2</v>
      </c>
      <c r="AE43" s="382">
        <f>IF(O43="","",IF(M43&gt;O43,1,0))</f>
        <v>1</v>
      </c>
      <c r="AF43" s="290">
        <f>IF(R43="","",IF(P43&gt;R43,1,0))</f>
        <v>0</v>
      </c>
      <c r="AG43" s="290">
        <f>IF(U43="","",IF(S43&gt;U43,1,0))</f>
        <v>0</v>
      </c>
      <c r="AH43" s="290">
        <f>IF(AE43="","",IF(AE43=0,1,0))</f>
        <v>0</v>
      </c>
      <c r="AI43" s="290">
        <f>IF(AF43="","",IF(AF43=0,1,0))</f>
        <v>1</v>
      </c>
      <c r="AJ43" s="290">
        <f>IF(AG43="","",IF(AG43=0,1,0))</f>
        <v>1</v>
      </c>
    </row>
    <row r="44" spans="1:36" ht="24.75" customHeight="1">
      <c r="A44">
        <f t="shared" si="1"/>
        <v>20</v>
      </c>
      <c r="B44" s="586">
        <v>42637</v>
      </c>
      <c r="C44" s="392"/>
      <c r="D44" s="285">
        <v>5</v>
      </c>
      <c r="E44" s="286">
        <v>4</v>
      </c>
      <c r="F44" s="559">
        <v>20</v>
      </c>
      <c r="G44" s="394" t="s">
        <v>31</v>
      </c>
      <c r="H44" s="578" t="str">
        <f>S11</f>
        <v>Niedersachsen</v>
      </c>
      <c r="I44" s="279" t="s">
        <v>23</v>
      </c>
      <c r="J44" s="579" t="str">
        <f>S16</f>
        <v>Hessen</v>
      </c>
      <c r="K44" s="580" t="str">
        <f>S13</f>
        <v>Bayern</v>
      </c>
      <c r="L44" s="414"/>
      <c r="M44" s="541">
        <v>12</v>
      </c>
      <c r="N44" s="369" t="s">
        <v>25</v>
      </c>
      <c r="O44" s="543">
        <v>14</v>
      </c>
      <c r="P44" s="544">
        <v>11</v>
      </c>
      <c r="Q44" s="369" t="s">
        <v>25</v>
      </c>
      <c r="R44" s="543">
        <v>2</v>
      </c>
      <c r="S44" s="544">
        <v>9</v>
      </c>
      <c r="T44" s="369" t="s">
        <v>25</v>
      </c>
      <c r="U44" s="543">
        <v>11</v>
      </c>
      <c r="V44" s="293">
        <f aca="true" t="shared" si="15" ref="V44:V54">M44+P44+S44</f>
        <v>32</v>
      </c>
      <c r="W44" s="291" t="s">
        <v>25</v>
      </c>
      <c r="X44" s="292">
        <f aca="true" t="shared" si="16" ref="X44:X54">O44+R44+U44</f>
        <v>27</v>
      </c>
      <c r="Y44" s="293">
        <f aca="true" t="shared" si="17" ref="Y44:Y54">COUNTIF(AE44:AG44,1)</f>
        <v>1</v>
      </c>
      <c r="Z44" s="291" t="s">
        <v>25</v>
      </c>
      <c r="AA44" s="292">
        <f aca="true" t="shared" si="18" ref="AA44:AA54">COUNTIF(AH44:AJ44,1)</f>
        <v>2</v>
      </c>
      <c r="AB44" s="293">
        <f aca="true" t="shared" si="19" ref="AB44:AB54">IF(Y44=2,2,IF(AA44=2,0,Y44))</f>
        <v>0</v>
      </c>
      <c r="AC44" s="291" t="s">
        <v>25</v>
      </c>
      <c r="AD44" s="387">
        <f aca="true" t="shared" si="20" ref="AD44:AD54">IF(AA44=2,2,IF(Y44=2,0,AA44))</f>
        <v>2</v>
      </c>
      <c r="AE44" s="385">
        <f aca="true" t="shared" si="21" ref="AE44:AE54">IF(O44="","",IF(M44&gt;O44,1,0))</f>
        <v>0</v>
      </c>
      <c r="AF44" s="294">
        <f aca="true" t="shared" si="22" ref="AF44:AF54">IF(R44="","",IF(P44&gt;R44,1,0))</f>
        <v>1</v>
      </c>
      <c r="AG44" s="294">
        <f aca="true" t="shared" si="23" ref="AG44:AG54">IF(U44="","",IF(S44&gt;U44,1,0))</f>
        <v>0</v>
      </c>
      <c r="AH44" s="294">
        <f aca="true" t="shared" si="24" ref="AH44:AH54">IF(AE44="","",IF(AE44=0,1,0))</f>
        <v>1</v>
      </c>
      <c r="AI44" s="294">
        <f aca="true" t="shared" si="25" ref="AI44:AI54">IF(AF44="","",IF(AF44=0,1,0))</f>
        <v>0</v>
      </c>
      <c r="AJ44" s="294">
        <f aca="true" t="shared" si="26" ref="AJ44:AJ54">IF(AG44="","",IF(AG44=0,1,0))</f>
        <v>1</v>
      </c>
    </row>
    <row r="45" spans="1:36" ht="24.75" customHeight="1">
      <c r="A45">
        <f t="shared" si="1"/>
        <v>21</v>
      </c>
      <c r="B45" s="586">
        <v>42637</v>
      </c>
      <c r="C45" s="392"/>
      <c r="D45" s="285">
        <v>6</v>
      </c>
      <c r="E45" s="286">
        <v>4</v>
      </c>
      <c r="F45" s="559">
        <v>21</v>
      </c>
      <c r="G45" s="394" t="s">
        <v>37</v>
      </c>
      <c r="H45" s="578" t="str">
        <f>S14</f>
        <v>Sachsen</v>
      </c>
      <c r="I45" s="279" t="s">
        <v>23</v>
      </c>
      <c r="J45" s="581" t="str">
        <f>S15</f>
        <v>Pfalz</v>
      </c>
      <c r="K45" s="580" t="str">
        <f>S11</f>
        <v>Niedersachsen</v>
      </c>
      <c r="L45" s="411"/>
      <c r="M45" s="541">
        <v>11</v>
      </c>
      <c r="N45" s="369" t="s">
        <v>25</v>
      </c>
      <c r="O45" s="543">
        <v>9</v>
      </c>
      <c r="P45" s="544">
        <v>11</v>
      </c>
      <c r="Q45" s="369" t="s">
        <v>25</v>
      </c>
      <c r="R45" s="543">
        <v>6</v>
      </c>
      <c r="S45" s="544"/>
      <c r="T45" s="369" t="s">
        <v>25</v>
      </c>
      <c r="U45" s="543"/>
      <c r="V45" s="293">
        <f t="shared" si="15"/>
        <v>22</v>
      </c>
      <c r="W45" s="291" t="s">
        <v>25</v>
      </c>
      <c r="X45" s="292">
        <f t="shared" si="16"/>
        <v>15</v>
      </c>
      <c r="Y45" s="293">
        <f t="shared" si="17"/>
        <v>2</v>
      </c>
      <c r="Z45" s="291" t="s">
        <v>25</v>
      </c>
      <c r="AA45" s="292">
        <f t="shared" si="18"/>
        <v>0</v>
      </c>
      <c r="AB45" s="293">
        <f t="shared" si="19"/>
        <v>2</v>
      </c>
      <c r="AC45" s="291" t="s">
        <v>25</v>
      </c>
      <c r="AD45" s="387">
        <f t="shared" si="20"/>
        <v>0</v>
      </c>
      <c r="AE45" s="385">
        <f t="shared" si="21"/>
        <v>1</v>
      </c>
      <c r="AF45" s="294">
        <f t="shared" si="22"/>
        <v>1</v>
      </c>
      <c r="AG45" s="294">
        <f t="shared" si="23"/>
      </c>
      <c r="AH45" s="294">
        <f t="shared" si="24"/>
        <v>0</v>
      </c>
      <c r="AI45" s="294">
        <f t="shared" si="25"/>
        <v>0</v>
      </c>
      <c r="AJ45" s="294">
        <f t="shared" si="26"/>
      </c>
    </row>
    <row r="46" spans="1:36" ht="24.75" customHeight="1">
      <c r="A46">
        <f t="shared" si="1"/>
        <v>22</v>
      </c>
      <c r="B46" s="586">
        <v>42637</v>
      </c>
      <c r="C46" s="392"/>
      <c r="D46" s="285">
        <v>7</v>
      </c>
      <c r="E46" s="286">
        <v>4</v>
      </c>
      <c r="F46" s="559">
        <v>22</v>
      </c>
      <c r="G46" s="394" t="s">
        <v>39</v>
      </c>
      <c r="H46" s="582" t="str">
        <f>S11</f>
        <v>Niedersachsen</v>
      </c>
      <c r="I46" s="279" t="s">
        <v>23</v>
      </c>
      <c r="J46" s="581" t="str">
        <f>S13</f>
        <v>Bayern</v>
      </c>
      <c r="K46" s="580" t="str">
        <f>S16</f>
        <v>Hessen</v>
      </c>
      <c r="L46" s="411"/>
      <c r="M46" s="541">
        <v>8</v>
      </c>
      <c r="N46" s="369" t="s">
        <v>25</v>
      </c>
      <c r="O46" s="543">
        <v>11</v>
      </c>
      <c r="P46" s="544">
        <v>14</v>
      </c>
      <c r="Q46" s="369" t="s">
        <v>25</v>
      </c>
      <c r="R46" s="543">
        <v>15</v>
      </c>
      <c r="S46" s="544"/>
      <c r="T46" s="369" t="s">
        <v>25</v>
      </c>
      <c r="U46" s="543"/>
      <c r="V46" s="293">
        <f t="shared" si="15"/>
        <v>22</v>
      </c>
      <c r="W46" s="291" t="s">
        <v>25</v>
      </c>
      <c r="X46" s="292">
        <f t="shared" si="16"/>
        <v>26</v>
      </c>
      <c r="Y46" s="293">
        <f t="shared" si="17"/>
        <v>0</v>
      </c>
      <c r="Z46" s="291" t="s">
        <v>25</v>
      </c>
      <c r="AA46" s="292">
        <f t="shared" si="18"/>
        <v>2</v>
      </c>
      <c r="AB46" s="293">
        <f t="shared" si="19"/>
        <v>0</v>
      </c>
      <c r="AC46" s="291" t="s">
        <v>25</v>
      </c>
      <c r="AD46" s="387">
        <f t="shared" si="20"/>
        <v>2</v>
      </c>
      <c r="AE46" s="385">
        <f t="shared" si="21"/>
        <v>0</v>
      </c>
      <c r="AF46" s="294">
        <f t="shared" si="22"/>
        <v>0</v>
      </c>
      <c r="AG46" s="294">
        <f t="shared" si="23"/>
      </c>
      <c r="AH46" s="294">
        <f t="shared" si="24"/>
        <v>1</v>
      </c>
      <c r="AI46" s="294">
        <f t="shared" si="25"/>
        <v>1</v>
      </c>
      <c r="AJ46" s="294">
        <f t="shared" si="26"/>
      </c>
    </row>
    <row r="47" spans="1:36" ht="24.75" customHeight="1">
      <c r="A47">
        <f t="shared" si="1"/>
        <v>23</v>
      </c>
      <c r="B47" s="586">
        <v>42637</v>
      </c>
      <c r="C47" s="392"/>
      <c r="D47" s="285">
        <v>8</v>
      </c>
      <c r="E47" s="286">
        <v>4</v>
      </c>
      <c r="F47" s="559">
        <v>23</v>
      </c>
      <c r="G47" s="394" t="s">
        <v>41</v>
      </c>
      <c r="H47" s="582" t="str">
        <f>S12</f>
        <v>Rheinland</v>
      </c>
      <c r="I47" s="279" t="s">
        <v>23</v>
      </c>
      <c r="J47" s="579" t="str">
        <f>S15</f>
        <v>Pfalz</v>
      </c>
      <c r="K47" s="580" t="str">
        <f>S14</f>
        <v>Sachsen</v>
      </c>
      <c r="L47" s="411"/>
      <c r="M47" s="541">
        <v>11</v>
      </c>
      <c r="N47" s="369" t="s">
        <v>25</v>
      </c>
      <c r="O47" s="543">
        <v>4</v>
      </c>
      <c r="P47" s="544">
        <v>11</v>
      </c>
      <c r="Q47" s="369" t="s">
        <v>25</v>
      </c>
      <c r="R47" s="543">
        <v>1</v>
      </c>
      <c r="S47" s="544"/>
      <c r="T47" s="369" t="s">
        <v>25</v>
      </c>
      <c r="U47" s="543"/>
      <c r="V47" s="293">
        <f t="shared" si="15"/>
        <v>22</v>
      </c>
      <c r="W47" s="291" t="s">
        <v>25</v>
      </c>
      <c r="X47" s="292">
        <f t="shared" si="16"/>
        <v>5</v>
      </c>
      <c r="Y47" s="293">
        <f t="shared" si="17"/>
        <v>2</v>
      </c>
      <c r="Z47" s="291" t="s">
        <v>25</v>
      </c>
      <c r="AA47" s="292">
        <f t="shared" si="18"/>
        <v>0</v>
      </c>
      <c r="AB47" s="293">
        <f t="shared" si="19"/>
        <v>2</v>
      </c>
      <c r="AC47" s="291" t="s">
        <v>25</v>
      </c>
      <c r="AD47" s="387">
        <f t="shared" si="20"/>
        <v>0</v>
      </c>
      <c r="AE47" s="385">
        <f t="shared" si="21"/>
        <v>1</v>
      </c>
      <c r="AF47" s="294">
        <f t="shared" si="22"/>
        <v>1</v>
      </c>
      <c r="AG47" s="294">
        <f t="shared" si="23"/>
      </c>
      <c r="AH47" s="294">
        <f t="shared" si="24"/>
        <v>0</v>
      </c>
      <c r="AI47" s="294">
        <f t="shared" si="25"/>
        <v>0</v>
      </c>
      <c r="AJ47" s="294">
        <f t="shared" si="26"/>
      </c>
    </row>
    <row r="48" spans="1:36" ht="24.75" customHeight="1">
      <c r="A48">
        <f t="shared" si="1"/>
        <v>24</v>
      </c>
      <c r="B48" s="586">
        <v>42637</v>
      </c>
      <c r="C48" s="392"/>
      <c r="D48" s="285">
        <v>9</v>
      </c>
      <c r="E48" s="286">
        <v>4</v>
      </c>
      <c r="F48" s="559">
        <v>24</v>
      </c>
      <c r="G48" s="394" t="s">
        <v>43</v>
      </c>
      <c r="H48" s="578" t="str">
        <f>S14</f>
        <v>Sachsen</v>
      </c>
      <c r="I48" s="279" t="s">
        <v>23</v>
      </c>
      <c r="J48" s="579" t="str">
        <f>S16</f>
        <v>Hessen</v>
      </c>
      <c r="K48" s="580" t="str">
        <f>S12</f>
        <v>Rheinland</v>
      </c>
      <c r="L48" s="411"/>
      <c r="M48" s="541">
        <v>3</v>
      </c>
      <c r="N48" s="369" t="s">
        <v>25</v>
      </c>
      <c r="O48" s="543">
        <v>11</v>
      </c>
      <c r="P48" s="544">
        <v>12</v>
      </c>
      <c r="Q48" s="369" t="s">
        <v>25</v>
      </c>
      <c r="R48" s="543">
        <v>10</v>
      </c>
      <c r="S48" s="544">
        <v>3</v>
      </c>
      <c r="T48" s="369" t="s">
        <v>25</v>
      </c>
      <c r="U48" s="543">
        <v>11</v>
      </c>
      <c r="V48" s="293">
        <f t="shared" si="15"/>
        <v>18</v>
      </c>
      <c r="W48" s="291" t="s">
        <v>25</v>
      </c>
      <c r="X48" s="292">
        <f t="shared" si="16"/>
        <v>32</v>
      </c>
      <c r="Y48" s="293">
        <f t="shared" si="17"/>
        <v>1</v>
      </c>
      <c r="Z48" s="291" t="s">
        <v>25</v>
      </c>
      <c r="AA48" s="292">
        <f t="shared" si="18"/>
        <v>2</v>
      </c>
      <c r="AB48" s="293">
        <f t="shared" si="19"/>
        <v>0</v>
      </c>
      <c r="AC48" s="291" t="s">
        <v>25</v>
      </c>
      <c r="AD48" s="387">
        <f t="shared" si="20"/>
        <v>2</v>
      </c>
      <c r="AE48" s="385">
        <f t="shared" si="21"/>
        <v>0</v>
      </c>
      <c r="AF48" s="294">
        <f t="shared" si="22"/>
        <v>1</v>
      </c>
      <c r="AG48" s="294">
        <f t="shared" si="23"/>
        <v>0</v>
      </c>
      <c r="AH48" s="294">
        <f t="shared" si="24"/>
        <v>1</v>
      </c>
      <c r="AI48" s="294">
        <f t="shared" si="25"/>
        <v>0</v>
      </c>
      <c r="AJ48" s="294">
        <f t="shared" si="26"/>
        <v>1</v>
      </c>
    </row>
    <row r="49" spans="1:36" ht="24.75" customHeight="1">
      <c r="A49">
        <f t="shared" si="1"/>
        <v>25</v>
      </c>
      <c r="B49" s="586">
        <v>42637</v>
      </c>
      <c r="C49" s="392"/>
      <c r="D49" s="285">
        <v>10</v>
      </c>
      <c r="E49" s="286">
        <v>4</v>
      </c>
      <c r="F49" s="559">
        <v>25</v>
      </c>
      <c r="G49" s="394" t="s">
        <v>45</v>
      </c>
      <c r="H49" s="578" t="str">
        <f>S13</f>
        <v>Bayern</v>
      </c>
      <c r="I49" s="279" t="s">
        <v>23</v>
      </c>
      <c r="J49" s="579" t="str">
        <f>S15</f>
        <v>Pfalz</v>
      </c>
      <c r="K49" s="580" t="str">
        <f>S11</f>
        <v>Niedersachsen</v>
      </c>
      <c r="L49" s="411"/>
      <c r="M49" s="541">
        <v>11</v>
      </c>
      <c r="N49" s="369" t="s">
        <v>25</v>
      </c>
      <c r="O49" s="543">
        <v>1</v>
      </c>
      <c r="P49" s="544">
        <v>11</v>
      </c>
      <c r="Q49" s="369" t="s">
        <v>25</v>
      </c>
      <c r="R49" s="543">
        <v>3</v>
      </c>
      <c r="S49" s="544"/>
      <c r="T49" s="369" t="s">
        <v>25</v>
      </c>
      <c r="U49" s="543"/>
      <c r="V49" s="293">
        <f t="shared" si="15"/>
        <v>22</v>
      </c>
      <c r="W49" s="291" t="s">
        <v>25</v>
      </c>
      <c r="X49" s="292">
        <f t="shared" si="16"/>
        <v>4</v>
      </c>
      <c r="Y49" s="293">
        <f t="shared" si="17"/>
        <v>2</v>
      </c>
      <c r="Z49" s="291" t="s">
        <v>25</v>
      </c>
      <c r="AA49" s="292">
        <f t="shared" si="18"/>
        <v>0</v>
      </c>
      <c r="AB49" s="293">
        <f t="shared" si="19"/>
        <v>2</v>
      </c>
      <c r="AC49" s="291" t="s">
        <v>25</v>
      </c>
      <c r="AD49" s="387">
        <f t="shared" si="20"/>
        <v>0</v>
      </c>
      <c r="AE49" s="385">
        <f t="shared" si="21"/>
        <v>1</v>
      </c>
      <c r="AF49" s="294">
        <f t="shared" si="22"/>
        <v>1</v>
      </c>
      <c r="AG49" s="294">
        <f t="shared" si="23"/>
      </c>
      <c r="AH49" s="294">
        <f t="shared" si="24"/>
        <v>0</v>
      </c>
      <c r="AI49" s="294">
        <f t="shared" si="25"/>
        <v>0</v>
      </c>
      <c r="AJ49" s="294">
        <f t="shared" si="26"/>
      </c>
    </row>
    <row r="50" spans="1:36" ht="24.75" customHeight="1">
      <c r="A50">
        <f t="shared" si="1"/>
        <v>26</v>
      </c>
      <c r="B50" s="586">
        <v>42637</v>
      </c>
      <c r="C50" s="392"/>
      <c r="D50" s="285">
        <v>11</v>
      </c>
      <c r="E50" s="286">
        <v>4</v>
      </c>
      <c r="F50" s="559">
        <v>26</v>
      </c>
      <c r="G50" s="394" t="s">
        <v>47</v>
      </c>
      <c r="H50" s="578" t="str">
        <f>S11</f>
        <v>Niedersachsen</v>
      </c>
      <c r="I50" s="279" t="s">
        <v>23</v>
      </c>
      <c r="J50" s="581" t="str">
        <f>S14</f>
        <v>Sachsen</v>
      </c>
      <c r="K50" s="580" t="str">
        <f>S15</f>
        <v>Pfalz</v>
      </c>
      <c r="L50" s="411"/>
      <c r="M50" s="541">
        <v>11</v>
      </c>
      <c r="N50" s="369" t="s">
        <v>25</v>
      </c>
      <c r="O50" s="543">
        <v>5</v>
      </c>
      <c r="P50" s="544">
        <v>11</v>
      </c>
      <c r="Q50" s="369" t="s">
        <v>25</v>
      </c>
      <c r="R50" s="543">
        <v>3</v>
      </c>
      <c r="S50" s="544"/>
      <c r="T50" s="369" t="s">
        <v>25</v>
      </c>
      <c r="U50" s="543"/>
      <c r="V50" s="293">
        <f t="shared" si="15"/>
        <v>22</v>
      </c>
      <c r="W50" s="291" t="s">
        <v>25</v>
      </c>
      <c r="X50" s="292">
        <f t="shared" si="16"/>
        <v>8</v>
      </c>
      <c r="Y50" s="293">
        <f t="shared" si="17"/>
        <v>2</v>
      </c>
      <c r="Z50" s="291" t="s">
        <v>25</v>
      </c>
      <c r="AA50" s="292">
        <f t="shared" si="18"/>
        <v>0</v>
      </c>
      <c r="AB50" s="293">
        <f t="shared" si="19"/>
        <v>2</v>
      </c>
      <c r="AC50" s="291" t="s">
        <v>25</v>
      </c>
      <c r="AD50" s="387">
        <f t="shared" si="20"/>
        <v>0</v>
      </c>
      <c r="AE50" s="385">
        <f t="shared" si="21"/>
        <v>1</v>
      </c>
      <c r="AF50" s="294">
        <f t="shared" si="22"/>
        <v>1</v>
      </c>
      <c r="AG50" s="294">
        <f t="shared" si="23"/>
      </c>
      <c r="AH50" s="294">
        <f t="shared" si="24"/>
        <v>0</v>
      </c>
      <c r="AI50" s="294">
        <f t="shared" si="25"/>
        <v>0</v>
      </c>
      <c r="AJ50" s="294">
        <f t="shared" si="26"/>
      </c>
    </row>
    <row r="51" spans="1:36" ht="24.75" customHeight="1">
      <c r="A51">
        <f t="shared" si="1"/>
        <v>27</v>
      </c>
      <c r="B51" s="586">
        <v>42637</v>
      </c>
      <c r="C51" s="392"/>
      <c r="D51" s="285">
        <v>12</v>
      </c>
      <c r="E51" s="286">
        <v>4</v>
      </c>
      <c r="F51" s="559">
        <v>27</v>
      </c>
      <c r="G51" s="394" t="s">
        <v>49</v>
      </c>
      <c r="H51" s="578" t="str">
        <f>S12</f>
        <v>Rheinland</v>
      </c>
      <c r="I51" s="279" t="s">
        <v>23</v>
      </c>
      <c r="J51" s="581" t="str">
        <f>S16</f>
        <v>Hessen</v>
      </c>
      <c r="K51" s="580" t="str">
        <f>S13</f>
        <v>Bayern</v>
      </c>
      <c r="L51" s="411"/>
      <c r="M51" s="541">
        <v>11</v>
      </c>
      <c r="N51" s="369" t="s">
        <v>25</v>
      </c>
      <c r="O51" s="543">
        <v>4</v>
      </c>
      <c r="P51" s="544">
        <v>13</v>
      </c>
      <c r="Q51" s="369" t="s">
        <v>25</v>
      </c>
      <c r="R51" s="543">
        <v>15</v>
      </c>
      <c r="S51" s="544">
        <v>11</v>
      </c>
      <c r="T51" s="369" t="s">
        <v>25</v>
      </c>
      <c r="U51" s="543">
        <v>6</v>
      </c>
      <c r="V51" s="293">
        <f t="shared" si="15"/>
        <v>35</v>
      </c>
      <c r="W51" s="291" t="s">
        <v>25</v>
      </c>
      <c r="X51" s="292">
        <f t="shared" si="16"/>
        <v>25</v>
      </c>
      <c r="Y51" s="293">
        <f t="shared" si="17"/>
        <v>2</v>
      </c>
      <c r="Z51" s="291" t="s">
        <v>25</v>
      </c>
      <c r="AA51" s="292">
        <f t="shared" si="18"/>
        <v>1</v>
      </c>
      <c r="AB51" s="293">
        <f t="shared" si="19"/>
        <v>2</v>
      </c>
      <c r="AC51" s="291" t="s">
        <v>25</v>
      </c>
      <c r="AD51" s="387">
        <f t="shared" si="20"/>
        <v>0</v>
      </c>
      <c r="AE51" s="385">
        <f t="shared" si="21"/>
        <v>1</v>
      </c>
      <c r="AF51" s="294">
        <f t="shared" si="22"/>
        <v>0</v>
      </c>
      <c r="AG51" s="294">
        <f t="shared" si="23"/>
        <v>1</v>
      </c>
      <c r="AH51" s="294">
        <f t="shared" si="24"/>
        <v>0</v>
      </c>
      <c r="AI51" s="294">
        <f t="shared" si="25"/>
        <v>1</v>
      </c>
      <c r="AJ51" s="294">
        <f t="shared" si="26"/>
        <v>0</v>
      </c>
    </row>
    <row r="52" spans="1:36" ht="24.75" customHeight="1">
      <c r="A52">
        <f t="shared" si="1"/>
        <v>28</v>
      </c>
      <c r="B52" s="586">
        <v>42637</v>
      </c>
      <c r="C52" s="392"/>
      <c r="D52" s="285">
        <v>13</v>
      </c>
      <c r="E52" s="286">
        <v>4</v>
      </c>
      <c r="F52" s="559">
        <v>28</v>
      </c>
      <c r="G52" s="394" t="s">
        <v>51</v>
      </c>
      <c r="H52" s="281" t="str">
        <f>S11</f>
        <v>Niedersachsen</v>
      </c>
      <c r="I52" s="279" t="s">
        <v>23</v>
      </c>
      <c r="J52" s="581" t="str">
        <f>S15</f>
        <v>Pfalz</v>
      </c>
      <c r="K52" s="580" t="str">
        <f>S12</f>
        <v>Rheinland</v>
      </c>
      <c r="L52" s="411"/>
      <c r="M52" s="541">
        <v>11</v>
      </c>
      <c r="N52" s="369" t="s">
        <v>25</v>
      </c>
      <c r="O52" s="543">
        <v>2</v>
      </c>
      <c r="P52" s="544">
        <v>11</v>
      </c>
      <c r="Q52" s="369" t="s">
        <v>25</v>
      </c>
      <c r="R52" s="543">
        <v>4</v>
      </c>
      <c r="S52" s="544"/>
      <c r="T52" s="369" t="s">
        <v>25</v>
      </c>
      <c r="U52" s="543"/>
      <c r="V52" s="293">
        <f t="shared" si="15"/>
        <v>22</v>
      </c>
      <c r="W52" s="291" t="s">
        <v>25</v>
      </c>
      <c r="X52" s="292">
        <f t="shared" si="16"/>
        <v>6</v>
      </c>
      <c r="Y52" s="293">
        <f t="shared" si="17"/>
        <v>2</v>
      </c>
      <c r="Z52" s="291" t="s">
        <v>25</v>
      </c>
      <c r="AA52" s="292">
        <f t="shared" si="18"/>
        <v>0</v>
      </c>
      <c r="AB52" s="293">
        <f t="shared" si="19"/>
        <v>2</v>
      </c>
      <c r="AC52" s="291" t="s">
        <v>25</v>
      </c>
      <c r="AD52" s="387">
        <f t="shared" si="20"/>
        <v>0</v>
      </c>
      <c r="AE52" s="385">
        <f t="shared" si="21"/>
        <v>1</v>
      </c>
      <c r="AF52" s="294">
        <f t="shared" si="22"/>
        <v>1</v>
      </c>
      <c r="AG52" s="294">
        <f t="shared" si="23"/>
      </c>
      <c r="AH52" s="294">
        <f t="shared" si="24"/>
        <v>0</v>
      </c>
      <c r="AI52" s="294">
        <f t="shared" si="25"/>
        <v>0</v>
      </c>
      <c r="AJ52" s="294">
        <f t="shared" si="26"/>
      </c>
    </row>
    <row r="53" spans="1:36" ht="24.75" customHeight="1">
      <c r="A53">
        <f t="shared" si="1"/>
        <v>29</v>
      </c>
      <c r="B53" s="586">
        <v>42637</v>
      </c>
      <c r="C53" s="392"/>
      <c r="D53" s="285">
        <v>14</v>
      </c>
      <c r="E53" s="286">
        <v>4</v>
      </c>
      <c r="F53" s="559">
        <v>29</v>
      </c>
      <c r="G53" s="394" t="s">
        <v>53</v>
      </c>
      <c r="H53" s="578" t="str">
        <f>S13</f>
        <v>Bayern</v>
      </c>
      <c r="I53" s="279" t="s">
        <v>23</v>
      </c>
      <c r="J53" s="581" t="str">
        <f>S16</f>
        <v>Hessen</v>
      </c>
      <c r="K53" s="580" t="str">
        <f>S11</f>
        <v>Niedersachsen</v>
      </c>
      <c r="L53" s="411"/>
      <c r="M53" s="541">
        <v>11</v>
      </c>
      <c r="N53" s="369" t="s">
        <v>25</v>
      </c>
      <c r="O53" s="543">
        <v>6</v>
      </c>
      <c r="P53" s="544">
        <v>9</v>
      </c>
      <c r="Q53" s="369" t="s">
        <v>25</v>
      </c>
      <c r="R53" s="543">
        <v>11</v>
      </c>
      <c r="S53" s="544">
        <v>11</v>
      </c>
      <c r="T53" s="369" t="s">
        <v>25</v>
      </c>
      <c r="U53" s="543">
        <v>7</v>
      </c>
      <c r="V53" s="293">
        <f t="shared" si="15"/>
        <v>31</v>
      </c>
      <c r="W53" s="291" t="s">
        <v>25</v>
      </c>
      <c r="X53" s="292">
        <f t="shared" si="16"/>
        <v>24</v>
      </c>
      <c r="Y53" s="293">
        <f t="shared" si="17"/>
        <v>2</v>
      </c>
      <c r="Z53" s="291" t="s">
        <v>25</v>
      </c>
      <c r="AA53" s="292">
        <f t="shared" si="18"/>
        <v>1</v>
      </c>
      <c r="AB53" s="293">
        <f t="shared" si="19"/>
        <v>2</v>
      </c>
      <c r="AC53" s="291" t="s">
        <v>25</v>
      </c>
      <c r="AD53" s="387">
        <f t="shared" si="20"/>
        <v>0</v>
      </c>
      <c r="AE53" s="385">
        <f t="shared" si="21"/>
        <v>1</v>
      </c>
      <c r="AF53" s="294">
        <f t="shared" si="22"/>
        <v>0</v>
      </c>
      <c r="AG53" s="294">
        <f t="shared" si="23"/>
        <v>1</v>
      </c>
      <c r="AH53" s="294">
        <f t="shared" si="24"/>
        <v>0</v>
      </c>
      <c r="AI53" s="294">
        <f t="shared" si="25"/>
        <v>1</v>
      </c>
      <c r="AJ53" s="294">
        <f t="shared" si="26"/>
        <v>0</v>
      </c>
    </row>
    <row r="54" spans="1:36" ht="24.75" customHeight="1" thickBot="1">
      <c r="A54">
        <f t="shared" si="1"/>
        <v>30</v>
      </c>
      <c r="B54" s="587">
        <v>42637</v>
      </c>
      <c r="C54" s="393"/>
      <c r="D54" s="287">
        <v>15</v>
      </c>
      <c r="E54" s="288">
        <v>4</v>
      </c>
      <c r="F54" s="560">
        <v>30</v>
      </c>
      <c r="G54" s="395" t="s">
        <v>55</v>
      </c>
      <c r="H54" s="583" t="str">
        <f>S12</f>
        <v>Rheinland</v>
      </c>
      <c r="I54" s="280" t="s">
        <v>23</v>
      </c>
      <c r="J54" s="584" t="str">
        <f>S14</f>
        <v>Sachsen</v>
      </c>
      <c r="K54" s="585" t="str">
        <f>S16</f>
        <v>Hessen</v>
      </c>
      <c r="L54" s="412"/>
      <c r="M54" s="541">
        <v>11</v>
      </c>
      <c r="N54" s="369" t="s">
        <v>25</v>
      </c>
      <c r="O54" s="543">
        <v>5</v>
      </c>
      <c r="P54" s="544">
        <v>11</v>
      </c>
      <c r="Q54" s="369" t="s">
        <v>25</v>
      </c>
      <c r="R54" s="543">
        <v>4</v>
      </c>
      <c r="S54" s="544"/>
      <c r="T54" s="369" t="s">
        <v>25</v>
      </c>
      <c r="U54" s="543"/>
      <c r="V54" s="390">
        <f t="shared" si="15"/>
        <v>22</v>
      </c>
      <c r="W54" s="388" t="s">
        <v>25</v>
      </c>
      <c r="X54" s="389">
        <f t="shared" si="16"/>
        <v>9</v>
      </c>
      <c r="Y54" s="390">
        <f t="shared" si="17"/>
        <v>2</v>
      </c>
      <c r="Z54" s="388" t="s">
        <v>25</v>
      </c>
      <c r="AA54" s="389">
        <f t="shared" si="18"/>
        <v>0</v>
      </c>
      <c r="AB54" s="390">
        <f t="shared" si="19"/>
        <v>2</v>
      </c>
      <c r="AC54" s="388" t="s">
        <v>25</v>
      </c>
      <c r="AD54" s="391">
        <f t="shared" si="20"/>
        <v>0</v>
      </c>
      <c r="AE54" s="386">
        <f t="shared" si="21"/>
        <v>1</v>
      </c>
      <c r="AF54" s="295">
        <f t="shared" si="22"/>
        <v>1</v>
      </c>
      <c r="AG54" s="295">
        <f t="shared" si="23"/>
      </c>
      <c r="AH54" s="295">
        <f t="shared" si="24"/>
        <v>0</v>
      </c>
      <c r="AI54" s="295">
        <f t="shared" si="25"/>
        <v>0</v>
      </c>
      <c r="AJ54" s="295">
        <f t="shared" si="26"/>
      </c>
    </row>
    <row r="55" spans="13:36" ht="24.75" customHeight="1" thickBot="1">
      <c r="M55" s="485"/>
      <c r="N55" s="486"/>
      <c r="O55" s="485"/>
      <c r="P55" s="485"/>
      <c r="Q55" s="486"/>
      <c r="R55" s="485"/>
      <c r="S55" s="485"/>
      <c r="T55" s="486"/>
      <c r="U55" s="485"/>
      <c r="V55" s="487"/>
      <c r="W55" s="488"/>
      <c r="X55" s="487"/>
      <c r="Y55" s="487"/>
      <c r="Z55" s="488"/>
      <c r="AA55" s="487"/>
      <c r="AB55" s="487"/>
      <c r="AC55" s="488"/>
      <c r="AD55" s="487"/>
      <c r="AE55" s="489"/>
      <c r="AF55" s="489"/>
      <c r="AG55" s="489"/>
      <c r="AH55" s="489"/>
      <c r="AI55" s="489"/>
      <c r="AJ55" s="489"/>
    </row>
    <row r="56" spans="8:36" ht="24.75" customHeight="1">
      <c r="H56" s="490" t="s">
        <v>177</v>
      </c>
      <c r="I56" s="491" t="s">
        <v>23</v>
      </c>
      <c r="J56" s="500" t="s">
        <v>178</v>
      </c>
      <c r="K56" s="502"/>
      <c r="L56" s="503"/>
      <c r="M56" s="365"/>
      <c r="N56" s="363"/>
      <c r="O56" s="492"/>
      <c r="P56" s="492"/>
      <c r="Q56" s="363"/>
      <c r="R56" s="492"/>
      <c r="S56" s="492"/>
      <c r="T56" s="363"/>
      <c r="U56" s="492"/>
      <c r="V56" s="492"/>
      <c r="W56" s="363"/>
      <c r="X56" s="492"/>
      <c r="Y56" s="492"/>
      <c r="Z56" s="363"/>
      <c r="AA56" s="492"/>
      <c r="AB56" s="492"/>
      <c r="AC56" s="363"/>
      <c r="AD56" s="364"/>
      <c r="AE56" s="493"/>
      <c r="AF56" s="493"/>
      <c r="AG56" s="493"/>
      <c r="AH56" s="493"/>
      <c r="AI56" s="493"/>
      <c r="AJ56" s="494"/>
    </row>
    <row r="57" spans="8:36" ht="24.75" customHeight="1" thickBot="1">
      <c r="H57" s="495" t="str">
        <f>'Gruppe A'!AC31</f>
        <v>Baden</v>
      </c>
      <c r="I57" s="496" t="s">
        <v>23</v>
      </c>
      <c r="J57" s="501" t="str">
        <f>'Gruppe A'!AC32</f>
        <v>Mittelrhein</v>
      </c>
      <c r="K57" s="504"/>
      <c r="L57" s="505"/>
      <c r="M57" s="542">
        <v>7</v>
      </c>
      <c r="N57" s="375" t="s">
        <v>25</v>
      </c>
      <c r="O57" s="545">
        <v>11</v>
      </c>
      <c r="P57" s="546">
        <v>11</v>
      </c>
      <c r="Q57" s="375" t="s">
        <v>25</v>
      </c>
      <c r="R57" s="545">
        <v>8</v>
      </c>
      <c r="S57" s="546">
        <v>11</v>
      </c>
      <c r="T57" s="375" t="s">
        <v>25</v>
      </c>
      <c r="U57" s="545">
        <v>7</v>
      </c>
      <c r="V57" s="377">
        <f aca="true" t="shared" si="27" ref="V57:V67">M57+P57+S57</f>
        <v>29</v>
      </c>
      <c r="W57" s="375" t="s">
        <v>25</v>
      </c>
      <c r="X57" s="376">
        <f aca="true" t="shared" si="28" ref="X57:X67">O57+R57+U57</f>
        <v>26</v>
      </c>
      <c r="Y57" s="377">
        <f aca="true" t="shared" si="29" ref="Y57:Y67">COUNTIF(AE57:AG57,1)</f>
        <v>2</v>
      </c>
      <c r="Z57" s="375" t="s">
        <v>25</v>
      </c>
      <c r="AA57" s="376">
        <f aca="true" t="shared" si="30" ref="AA57:AA67">COUNTIF(AH57:AJ57,1)</f>
        <v>1</v>
      </c>
      <c r="AB57" s="377">
        <f aca="true" t="shared" si="31" ref="AB57:AB67">IF(Y57=2,2,IF(AA57=2,0,Y57))</f>
        <v>2</v>
      </c>
      <c r="AC57" s="375" t="s">
        <v>25</v>
      </c>
      <c r="AD57" s="497">
        <f aca="true" t="shared" si="32" ref="AD57:AD67">IF(AA57=2,2,IF(Y57=2,0,AA57))</f>
        <v>0</v>
      </c>
      <c r="AE57" s="498">
        <f aca="true" t="shared" si="33" ref="AE57:AE67">IF(O57="","",IF(M57&gt;O57,1,0))</f>
        <v>0</v>
      </c>
      <c r="AF57" s="499">
        <f aca="true" t="shared" si="34" ref="AF57:AF67">IF(R57="","",IF(P57&gt;R57,1,0))</f>
        <v>1</v>
      </c>
      <c r="AG57" s="499">
        <f aca="true" t="shared" si="35" ref="AG57:AG67">IF(U57="","",IF(S57&gt;U57,1,0))</f>
        <v>1</v>
      </c>
      <c r="AH57" s="499">
        <f aca="true" t="shared" si="36" ref="AH57:AH67">IF(AE57="","",IF(AE57=0,1,0))</f>
        <v>1</v>
      </c>
      <c r="AI57" s="499">
        <f aca="true" t="shared" si="37" ref="AI57:AI67">IF(AF57="","",IF(AF57=0,1,0))</f>
        <v>0</v>
      </c>
      <c r="AJ57" s="499">
        <f aca="true" t="shared" si="38" ref="AJ57:AJ67">IF(AG57="","",IF(AG57=0,1,0))</f>
        <v>0</v>
      </c>
    </row>
    <row r="58" spans="8:36" ht="24.75" customHeight="1">
      <c r="H58" s="490" t="s">
        <v>183</v>
      </c>
      <c r="I58" s="491" t="s">
        <v>23</v>
      </c>
      <c r="J58" s="500" t="s">
        <v>179</v>
      </c>
      <c r="K58" s="665" t="s">
        <v>185</v>
      </c>
      <c r="L58" s="666"/>
      <c r="M58" s="365"/>
      <c r="N58" s="363"/>
      <c r="O58" s="492"/>
      <c r="P58" s="492"/>
      <c r="Q58" s="363"/>
      <c r="R58" s="492"/>
      <c r="S58" s="492"/>
      <c r="T58" s="363"/>
      <c r="U58" s="492"/>
      <c r="V58" s="492"/>
      <c r="W58" s="363"/>
      <c r="X58" s="492"/>
      <c r="Y58" s="492"/>
      <c r="Z58" s="363"/>
      <c r="AA58" s="492"/>
      <c r="AB58" s="492"/>
      <c r="AC58" s="363"/>
      <c r="AD58" s="364"/>
      <c r="AE58" s="493"/>
      <c r="AF58" s="493"/>
      <c r="AG58" s="493"/>
      <c r="AH58" s="493"/>
      <c r="AI58" s="493"/>
      <c r="AJ58" s="494"/>
    </row>
    <row r="59" spans="8:36" ht="24.75" customHeight="1" thickBot="1">
      <c r="H59" s="495" t="str">
        <f>'Gruppe A'!AC31</f>
        <v>Baden</v>
      </c>
      <c r="I59" s="496" t="s">
        <v>23</v>
      </c>
      <c r="J59" s="501" t="str">
        <f>'Gruppe A'!AC33</f>
        <v>Berlin/Brandenburg</v>
      </c>
      <c r="K59" s="504"/>
      <c r="L59" s="505"/>
      <c r="M59" s="542">
        <v>9</v>
      </c>
      <c r="N59" s="375" t="s">
        <v>25</v>
      </c>
      <c r="O59" s="545">
        <v>11</v>
      </c>
      <c r="P59" s="546">
        <v>11</v>
      </c>
      <c r="Q59" s="375" t="s">
        <v>25</v>
      </c>
      <c r="R59" s="545">
        <v>4</v>
      </c>
      <c r="S59" s="546">
        <v>13</v>
      </c>
      <c r="T59" s="375" t="s">
        <v>25</v>
      </c>
      <c r="U59" s="545">
        <v>15</v>
      </c>
      <c r="V59" s="377">
        <f t="shared" si="27"/>
        <v>33</v>
      </c>
      <c r="W59" s="375" t="s">
        <v>25</v>
      </c>
      <c r="X59" s="376">
        <f t="shared" si="28"/>
        <v>30</v>
      </c>
      <c r="Y59" s="377">
        <f t="shared" si="29"/>
        <v>1</v>
      </c>
      <c r="Z59" s="375" t="s">
        <v>25</v>
      </c>
      <c r="AA59" s="376">
        <f t="shared" si="30"/>
        <v>2</v>
      </c>
      <c r="AB59" s="377">
        <f t="shared" si="31"/>
        <v>0</v>
      </c>
      <c r="AC59" s="375" t="s">
        <v>25</v>
      </c>
      <c r="AD59" s="497">
        <f t="shared" si="32"/>
        <v>2</v>
      </c>
      <c r="AE59" s="498">
        <f t="shared" si="33"/>
        <v>0</v>
      </c>
      <c r="AF59" s="499">
        <f t="shared" si="34"/>
        <v>1</v>
      </c>
      <c r="AG59" s="499">
        <f t="shared" si="35"/>
        <v>0</v>
      </c>
      <c r="AH59" s="499">
        <f t="shared" si="36"/>
        <v>1</v>
      </c>
      <c r="AI59" s="499">
        <f t="shared" si="37"/>
        <v>0</v>
      </c>
      <c r="AJ59" s="499">
        <f t="shared" si="38"/>
        <v>1</v>
      </c>
    </row>
    <row r="60" spans="8:36" ht="24.75" customHeight="1">
      <c r="H60" s="490" t="s">
        <v>178</v>
      </c>
      <c r="I60" s="491" t="s">
        <v>23</v>
      </c>
      <c r="J60" s="500" t="s">
        <v>184</v>
      </c>
      <c r="K60" s="665" t="s">
        <v>186</v>
      </c>
      <c r="L60" s="666"/>
      <c r="M60" s="365"/>
      <c r="N60" s="363"/>
      <c r="O60" s="492"/>
      <c r="P60" s="492"/>
      <c r="Q60" s="363"/>
      <c r="R60" s="492"/>
      <c r="S60" s="492"/>
      <c r="T60" s="363"/>
      <c r="U60" s="492"/>
      <c r="V60" s="492"/>
      <c r="W60" s="363"/>
      <c r="X60" s="492"/>
      <c r="Y60" s="492"/>
      <c r="Z60" s="363"/>
      <c r="AA60" s="492"/>
      <c r="AB60" s="492"/>
      <c r="AC60" s="363"/>
      <c r="AD60" s="364"/>
      <c r="AE60" s="493"/>
      <c r="AF60" s="493"/>
      <c r="AG60" s="493"/>
      <c r="AH60" s="493"/>
      <c r="AI60" s="493"/>
      <c r="AJ60" s="494"/>
    </row>
    <row r="61" spans="8:36" ht="24.75" customHeight="1" thickBot="1">
      <c r="H61" s="495" t="str">
        <f>'Gruppe A'!AC32</f>
        <v>Mittelrhein</v>
      </c>
      <c r="I61" s="496" t="s">
        <v>23</v>
      </c>
      <c r="J61" s="501" t="str">
        <f>'Gruppe A'!AC33</f>
        <v>Berlin/Brandenburg</v>
      </c>
      <c r="K61" s="504"/>
      <c r="L61" s="505"/>
      <c r="M61" s="542">
        <v>13</v>
      </c>
      <c r="N61" s="375" t="s">
        <v>25</v>
      </c>
      <c r="O61" s="545">
        <v>11</v>
      </c>
      <c r="P61" s="546">
        <v>9</v>
      </c>
      <c r="Q61" s="375" t="s">
        <v>25</v>
      </c>
      <c r="R61" s="545">
        <v>11</v>
      </c>
      <c r="S61" s="546">
        <v>11</v>
      </c>
      <c r="T61" s="375" t="s">
        <v>25</v>
      </c>
      <c r="U61" s="545">
        <v>6</v>
      </c>
      <c r="V61" s="377">
        <f t="shared" si="27"/>
        <v>33</v>
      </c>
      <c r="W61" s="375" t="s">
        <v>25</v>
      </c>
      <c r="X61" s="376">
        <f t="shared" si="28"/>
        <v>28</v>
      </c>
      <c r="Y61" s="377">
        <f t="shared" si="29"/>
        <v>2</v>
      </c>
      <c r="Z61" s="375" t="s">
        <v>25</v>
      </c>
      <c r="AA61" s="376">
        <f t="shared" si="30"/>
        <v>1</v>
      </c>
      <c r="AB61" s="377">
        <f t="shared" si="31"/>
        <v>2</v>
      </c>
      <c r="AC61" s="375" t="s">
        <v>25</v>
      </c>
      <c r="AD61" s="497">
        <f t="shared" si="32"/>
        <v>0</v>
      </c>
      <c r="AE61" s="498">
        <f t="shared" si="33"/>
        <v>1</v>
      </c>
      <c r="AF61" s="499">
        <f t="shared" si="34"/>
        <v>0</v>
      </c>
      <c r="AG61" s="499">
        <f t="shared" si="35"/>
        <v>1</v>
      </c>
      <c r="AH61" s="499">
        <f t="shared" si="36"/>
        <v>0</v>
      </c>
      <c r="AI61" s="499">
        <f t="shared" si="37"/>
        <v>1</v>
      </c>
      <c r="AJ61" s="499">
        <f t="shared" si="38"/>
        <v>0</v>
      </c>
    </row>
    <row r="62" spans="8:36" ht="24.75" customHeight="1">
      <c r="H62" s="490" t="s">
        <v>180</v>
      </c>
      <c r="I62" s="491" t="s">
        <v>23</v>
      </c>
      <c r="J62" s="500" t="s">
        <v>181</v>
      </c>
      <c r="K62" s="667" t="s">
        <v>187</v>
      </c>
      <c r="L62" s="668"/>
      <c r="M62" s="365"/>
      <c r="N62" s="363"/>
      <c r="O62" s="492"/>
      <c r="P62" s="492"/>
      <c r="Q62" s="363"/>
      <c r="R62" s="492"/>
      <c r="S62" s="492"/>
      <c r="T62" s="363"/>
      <c r="U62" s="492"/>
      <c r="V62" s="492"/>
      <c r="W62" s="363"/>
      <c r="X62" s="492"/>
      <c r="Y62" s="492"/>
      <c r="Z62" s="363"/>
      <c r="AA62" s="492"/>
      <c r="AB62" s="492"/>
      <c r="AC62" s="363"/>
      <c r="AD62" s="364"/>
      <c r="AE62" s="493"/>
      <c r="AF62" s="493"/>
      <c r="AG62" s="493"/>
      <c r="AH62" s="493"/>
      <c r="AI62" s="493"/>
      <c r="AJ62" s="494"/>
    </row>
    <row r="63" spans="8:36" ht="24.75" customHeight="1" thickBot="1">
      <c r="H63" s="495" t="str">
        <f>'Gruppe B'!AC31</f>
        <v>Niedersachsen</v>
      </c>
      <c r="I63" s="496" t="s">
        <v>23</v>
      </c>
      <c r="J63" s="501" t="str">
        <f>'Gruppe B'!AC32</f>
        <v>Sachsen</v>
      </c>
      <c r="K63" s="506"/>
      <c r="L63" s="505"/>
      <c r="M63" s="542">
        <v>11</v>
      </c>
      <c r="N63" s="375" t="s">
        <v>25</v>
      </c>
      <c r="O63" s="545">
        <v>6</v>
      </c>
      <c r="P63" s="546">
        <v>11</v>
      </c>
      <c r="Q63" s="375" t="s">
        <v>25</v>
      </c>
      <c r="R63" s="545">
        <v>4</v>
      </c>
      <c r="S63" s="546"/>
      <c r="T63" s="375" t="s">
        <v>25</v>
      </c>
      <c r="U63" s="545"/>
      <c r="V63" s="377">
        <f t="shared" si="27"/>
        <v>22</v>
      </c>
      <c r="W63" s="375" t="s">
        <v>25</v>
      </c>
      <c r="X63" s="376">
        <f t="shared" si="28"/>
        <v>10</v>
      </c>
      <c r="Y63" s="377">
        <f t="shared" si="29"/>
        <v>2</v>
      </c>
      <c r="Z63" s="375" t="s">
        <v>25</v>
      </c>
      <c r="AA63" s="376">
        <f t="shared" si="30"/>
        <v>0</v>
      </c>
      <c r="AB63" s="377">
        <f t="shared" si="31"/>
        <v>2</v>
      </c>
      <c r="AC63" s="375" t="s">
        <v>25</v>
      </c>
      <c r="AD63" s="497">
        <f t="shared" si="32"/>
        <v>0</v>
      </c>
      <c r="AE63" s="498">
        <f t="shared" si="33"/>
        <v>1</v>
      </c>
      <c r="AF63" s="499">
        <f t="shared" si="34"/>
        <v>1</v>
      </c>
      <c r="AG63" s="499">
        <f t="shared" si="35"/>
      </c>
      <c r="AH63" s="499">
        <f t="shared" si="36"/>
        <v>0</v>
      </c>
      <c r="AI63" s="499">
        <f t="shared" si="37"/>
        <v>0</v>
      </c>
      <c r="AJ63" s="499">
        <f t="shared" si="38"/>
      </c>
    </row>
    <row r="64" spans="8:36" ht="24.75" customHeight="1">
      <c r="H64" s="490" t="s">
        <v>180</v>
      </c>
      <c r="I64" s="491" t="s">
        <v>23</v>
      </c>
      <c r="J64" s="500" t="s">
        <v>182</v>
      </c>
      <c r="K64" s="665" t="s">
        <v>188</v>
      </c>
      <c r="L64" s="666"/>
      <c r="M64" s="365"/>
      <c r="N64" s="363"/>
      <c r="O64" s="492"/>
      <c r="P64" s="492"/>
      <c r="Q64" s="363"/>
      <c r="R64" s="492"/>
      <c r="S64" s="492"/>
      <c r="T64" s="363"/>
      <c r="U64" s="492"/>
      <c r="V64" s="492"/>
      <c r="W64" s="363"/>
      <c r="X64" s="492"/>
      <c r="Y64" s="492"/>
      <c r="Z64" s="363"/>
      <c r="AA64" s="492"/>
      <c r="AB64" s="492"/>
      <c r="AC64" s="363"/>
      <c r="AD64" s="364"/>
      <c r="AE64" s="493"/>
      <c r="AF64" s="493"/>
      <c r="AG64" s="493"/>
      <c r="AH64" s="493"/>
      <c r="AI64" s="493"/>
      <c r="AJ64" s="494"/>
    </row>
    <row r="65" spans="8:36" ht="24.75" customHeight="1" thickBot="1">
      <c r="H65" s="495" t="str">
        <f>'Gruppe B'!AC31</f>
        <v>Niedersachsen</v>
      </c>
      <c r="I65" s="496" t="s">
        <v>23</v>
      </c>
      <c r="J65" s="501" t="str">
        <f>'Gruppe B'!AC33</f>
        <v>Pfalz</v>
      </c>
      <c r="K65" s="506"/>
      <c r="L65" s="505"/>
      <c r="M65" s="541">
        <v>11</v>
      </c>
      <c r="N65" s="369" t="s">
        <v>25</v>
      </c>
      <c r="O65" s="543">
        <v>2</v>
      </c>
      <c r="P65" s="544">
        <v>11</v>
      </c>
      <c r="Q65" s="369" t="s">
        <v>25</v>
      </c>
      <c r="R65" s="543">
        <v>4</v>
      </c>
      <c r="S65" s="544"/>
      <c r="T65" s="369" t="s">
        <v>25</v>
      </c>
      <c r="U65" s="543"/>
      <c r="V65" s="377">
        <f t="shared" si="27"/>
        <v>22</v>
      </c>
      <c r="W65" s="375" t="s">
        <v>25</v>
      </c>
      <c r="X65" s="376">
        <f t="shared" si="28"/>
        <v>6</v>
      </c>
      <c r="Y65" s="377">
        <f t="shared" si="29"/>
        <v>2</v>
      </c>
      <c r="Z65" s="375" t="s">
        <v>25</v>
      </c>
      <c r="AA65" s="376">
        <f t="shared" si="30"/>
        <v>0</v>
      </c>
      <c r="AB65" s="377">
        <f t="shared" si="31"/>
        <v>2</v>
      </c>
      <c r="AC65" s="375" t="s">
        <v>25</v>
      </c>
      <c r="AD65" s="497">
        <f t="shared" si="32"/>
        <v>0</v>
      </c>
      <c r="AE65" s="498">
        <f t="shared" si="33"/>
        <v>1</v>
      </c>
      <c r="AF65" s="499">
        <f t="shared" si="34"/>
        <v>1</v>
      </c>
      <c r="AG65" s="499">
        <f t="shared" si="35"/>
      </c>
      <c r="AH65" s="499">
        <f t="shared" si="36"/>
        <v>0</v>
      </c>
      <c r="AI65" s="499">
        <f t="shared" si="37"/>
        <v>0</v>
      </c>
      <c r="AJ65" s="499">
        <f t="shared" si="38"/>
      </c>
    </row>
    <row r="66" spans="8:36" ht="24.75" customHeight="1">
      <c r="H66" s="490" t="s">
        <v>181</v>
      </c>
      <c r="I66" s="491" t="s">
        <v>23</v>
      </c>
      <c r="J66" s="500" t="s">
        <v>182</v>
      </c>
      <c r="K66" s="506"/>
      <c r="L66" s="505"/>
      <c r="M66" s="365"/>
      <c r="N66" s="363"/>
      <c r="O66" s="492"/>
      <c r="P66" s="492"/>
      <c r="Q66" s="363"/>
      <c r="R66" s="492"/>
      <c r="S66" s="492"/>
      <c r="T66" s="363"/>
      <c r="U66" s="492"/>
      <c r="V66" s="492"/>
      <c r="W66" s="363"/>
      <c r="X66" s="492"/>
      <c r="Y66" s="492"/>
      <c r="Z66" s="363"/>
      <c r="AA66" s="492"/>
      <c r="AB66" s="492"/>
      <c r="AC66" s="363"/>
      <c r="AD66" s="364"/>
      <c r="AE66" s="493"/>
      <c r="AF66" s="493"/>
      <c r="AG66" s="493"/>
      <c r="AH66" s="493"/>
      <c r="AI66" s="493"/>
      <c r="AJ66" s="494"/>
    </row>
    <row r="67" spans="8:36" ht="24.75" customHeight="1" thickBot="1">
      <c r="H67" s="495" t="str">
        <f>'Gruppe B'!AC32</f>
        <v>Sachsen</v>
      </c>
      <c r="I67" s="496" t="s">
        <v>23</v>
      </c>
      <c r="J67" s="501" t="str">
        <f>'Gruppe B'!AC33</f>
        <v>Pfalz</v>
      </c>
      <c r="K67" s="507"/>
      <c r="L67" s="508"/>
      <c r="M67" s="541">
        <v>11</v>
      </c>
      <c r="N67" s="369" t="s">
        <v>25</v>
      </c>
      <c r="O67" s="543">
        <v>9</v>
      </c>
      <c r="P67" s="544">
        <v>11</v>
      </c>
      <c r="Q67" s="369" t="s">
        <v>25</v>
      </c>
      <c r="R67" s="543">
        <v>6</v>
      </c>
      <c r="S67" s="544"/>
      <c r="T67" s="369" t="s">
        <v>25</v>
      </c>
      <c r="U67" s="543"/>
      <c r="V67" s="377">
        <f t="shared" si="27"/>
        <v>22</v>
      </c>
      <c r="W67" s="375" t="s">
        <v>25</v>
      </c>
      <c r="X67" s="376">
        <f t="shared" si="28"/>
        <v>15</v>
      </c>
      <c r="Y67" s="377">
        <f t="shared" si="29"/>
        <v>2</v>
      </c>
      <c r="Z67" s="375" t="s">
        <v>25</v>
      </c>
      <c r="AA67" s="376">
        <f t="shared" si="30"/>
        <v>0</v>
      </c>
      <c r="AB67" s="377">
        <f t="shared" si="31"/>
        <v>2</v>
      </c>
      <c r="AC67" s="375" t="s">
        <v>25</v>
      </c>
      <c r="AD67" s="497">
        <f t="shared" si="32"/>
        <v>0</v>
      </c>
      <c r="AE67" s="498">
        <f t="shared" si="33"/>
        <v>1</v>
      </c>
      <c r="AF67" s="499">
        <f t="shared" si="34"/>
        <v>1</v>
      </c>
      <c r="AG67" s="499">
        <f t="shared" si="35"/>
      </c>
      <c r="AH67" s="499">
        <f t="shared" si="36"/>
        <v>0</v>
      </c>
      <c r="AI67" s="499">
        <f t="shared" si="37"/>
        <v>0</v>
      </c>
      <c r="AJ67" s="499">
        <f t="shared" si="38"/>
      </c>
    </row>
    <row r="68" ht="24.75" customHeight="1">
      <c r="I68" s="14"/>
    </row>
    <row r="69" spans="1:12" ht="24.75" customHeight="1" hidden="1">
      <c r="A69">
        <f t="shared" si="1"/>
        <v>31</v>
      </c>
      <c r="B69" s="356">
        <f>'Spielplan Sonntag w U18'!A12</f>
        <v>42638</v>
      </c>
      <c r="C69" s="533">
        <f>'Spielplan Sonntag w U18'!B12</f>
        <v>0.375</v>
      </c>
      <c r="D69" s="534">
        <f>'Spielplan Sonntag w U18'!C12</f>
        <v>1</v>
      </c>
      <c r="E69" s="534">
        <f>'Spielplan Sonntag w U18'!D12</f>
        <v>3</v>
      </c>
      <c r="F69" s="534">
        <f>'Spielplan Sonntag w U18'!E12</f>
        <v>31</v>
      </c>
      <c r="G69" s="356" t="str">
        <f>'Spielplan Sonntag w U18'!F12</f>
        <v>Pl 7-12</v>
      </c>
      <c r="H69" s="535" t="str">
        <f>'Spielplan Sonntag w U18'!G12</f>
        <v>Mittelrhein</v>
      </c>
      <c r="I69" s="484" t="s">
        <v>23</v>
      </c>
      <c r="J69" s="535" t="str">
        <f>'Spielplan Sonntag w U18'!I12</f>
        <v>Pfalz</v>
      </c>
      <c r="K69" s="535" t="str">
        <f>'Spielplan Sonntag w U18'!J12</f>
        <v>Baden</v>
      </c>
      <c r="L69" s="535" t="str">
        <f>'Spielplan Sonntag w U18'!K12</f>
        <v> </v>
      </c>
    </row>
    <row r="70" spans="1:12" ht="24.75" customHeight="1" hidden="1">
      <c r="A70">
        <f t="shared" si="1"/>
        <v>32</v>
      </c>
      <c r="B70" s="356">
        <f>'Spielplan Sonntag w U18'!A14</f>
        <v>42638</v>
      </c>
      <c r="C70" s="533"/>
      <c r="D70" s="534">
        <f>'Spielplan Sonntag w U18'!C14</f>
        <v>2</v>
      </c>
      <c r="E70" s="534">
        <f>'Spielplan Sonntag w U18'!D14</f>
        <v>3</v>
      </c>
      <c r="F70" s="534">
        <f>'Spielplan Sonntag w U18'!E14</f>
        <v>32</v>
      </c>
      <c r="G70" s="356" t="str">
        <f>'Spielplan Sonntag w U18'!F14</f>
        <v>Q1</v>
      </c>
      <c r="H70" s="535" t="str">
        <f>'Spielplan Sonntag w U18'!G14</f>
        <v>Schleswig-Holstein</v>
      </c>
      <c r="I70" s="484" t="s">
        <v>23</v>
      </c>
      <c r="J70" s="535" t="str">
        <f>'Spielplan Sonntag w U18'!I14</f>
        <v>Hessen</v>
      </c>
      <c r="K70" s="535" t="str">
        <f>'Spielplan Sonntag w U18'!J14</f>
        <v>Bayern</v>
      </c>
      <c r="L70" s="535" t="str">
        <f>'Spielplan Sonntag w U18'!K14</f>
        <v> </v>
      </c>
    </row>
    <row r="71" spans="1:12" ht="24.75" customHeight="1" hidden="1">
      <c r="A71">
        <f t="shared" si="1"/>
        <v>33</v>
      </c>
      <c r="B71" s="356">
        <f>'Spielplan Sonntag w U18'!A16</f>
        <v>42638</v>
      </c>
      <c r="C71" s="533"/>
      <c r="D71" s="534">
        <f>'Spielplan Sonntag w U18'!C16</f>
        <v>3</v>
      </c>
      <c r="E71" s="534">
        <f>'Spielplan Sonntag w U18'!D16</f>
        <v>3</v>
      </c>
      <c r="F71" s="534">
        <f>'Spielplan Sonntag w U18'!E16</f>
        <v>33</v>
      </c>
      <c r="G71" s="356" t="str">
        <f>'Spielplan Sonntag w U18'!F16</f>
        <v>Q2</v>
      </c>
      <c r="H71" s="535" t="str">
        <f>'Spielplan Sonntag w U18'!G16</f>
        <v>Rheinland</v>
      </c>
      <c r="I71" s="484" t="s">
        <v>23</v>
      </c>
      <c r="J71" s="535" t="str">
        <f>'Spielplan Sonntag w U18'!I16</f>
        <v>Westfalen</v>
      </c>
      <c r="K71" s="535" t="str">
        <f>'Spielplan Sonntag w U18'!J16</f>
        <v>Schwaben</v>
      </c>
      <c r="L71" s="535" t="str">
        <f>'Spielplan Sonntag w U18'!K16</f>
        <v> </v>
      </c>
    </row>
    <row r="72" spans="1:12" ht="24.75" customHeight="1" hidden="1">
      <c r="A72">
        <f t="shared" si="1"/>
        <v>34</v>
      </c>
      <c r="B72" s="356">
        <f>'Spielplan Sonntag w U18'!A18</f>
        <v>42638</v>
      </c>
      <c r="C72" s="533"/>
      <c r="D72" s="534">
        <f>'Spielplan Sonntag w U18'!C18</f>
        <v>4</v>
      </c>
      <c r="E72" s="534">
        <f>'Spielplan Sonntag w U18'!D18</f>
        <v>3</v>
      </c>
      <c r="F72" s="534">
        <f>'Spielplan Sonntag w U18'!E18</f>
        <v>34</v>
      </c>
      <c r="G72" s="356" t="str">
        <f>'Spielplan Sonntag w U18'!F18</f>
        <v>HF1</v>
      </c>
      <c r="H72" s="535" t="str">
        <f>'Spielplan Sonntag w U18'!G18</f>
        <v>Bayern</v>
      </c>
      <c r="I72" s="484" t="s">
        <v>23</v>
      </c>
      <c r="J72" s="535" t="str">
        <f>'Spielplan Sonntag w U18'!I18</f>
        <v>Schleswig-Holstein</v>
      </c>
      <c r="K72" s="535" t="str">
        <f>'Spielplan Sonntag w U18'!J18</f>
        <v>Hessen</v>
      </c>
      <c r="L72" s="535" t="str">
        <f>'Spielplan Sonntag w U18'!K18</f>
        <v> </v>
      </c>
    </row>
    <row r="73" spans="1:12" ht="24.75" customHeight="1" hidden="1">
      <c r="A73">
        <f t="shared" si="1"/>
        <v>35</v>
      </c>
      <c r="B73" s="356">
        <f>'Spielplan Sonntag w U18'!A20</f>
        <v>42638</v>
      </c>
      <c r="C73" s="533"/>
      <c r="D73" s="534">
        <f>'Spielplan Sonntag w U18'!C20</f>
        <v>5</v>
      </c>
      <c r="E73" s="534">
        <f>'Spielplan Sonntag w U18'!D20</f>
        <v>3</v>
      </c>
      <c r="F73" s="534">
        <f>'Spielplan Sonntag w U18'!E20</f>
        <v>35</v>
      </c>
      <c r="G73" s="356" t="str">
        <f>'Spielplan Sonntag w U18'!F20</f>
        <v>HF2</v>
      </c>
      <c r="H73" s="535" t="str">
        <f>'Spielplan Sonntag w U18'!G20</f>
        <v>Schwaben</v>
      </c>
      <c r="I73" s="484" t="s">
        <v>23</v>
      </c>
      <c r="J73" s="535" t="str">
        <f>'Spielplan Sonntag w U18'!I20</f>
        <v>Rheinland</v>
      </c>
      <c r="K73" s="535" t="str">
        <f>'Spielplan Sonntag w U18'!J20</f>
        <v>Schleswig-Holstein</v>
      </c>
      <c r="L73" s="535" t="str">
        <f>'Spielplan Sonntag w U18'!K20</f>
        <v> </v>
      </c>
    </row>
    <row r="74" spans="1:12" ht="24.75" customHeight="1" hidden="1">
      <c r="A74">
        <f t="shared" si="1"/>
        <v>36</v>
      </c>
      <c r="B74" s="356">
        <f>'Spielplan Sonntag w U18'!A22</f>
        <v>42638</v>
      </c>
      <c r="C74" s="533"/>
      <c r="D74" s="534">
        <f>'Spielplan Sonntag w U18'!C22</f>
        <v>6</v>
      </c>
      <c r="E74" s="534">
        <f>'Spielplan Sonntag w U18'!D22</f>
        <v>3</v>
      </c>
      <c r="F74" s="534">
        <f>'Spielplan Sonntag w U18'!E22</f>
        <v>36</v>
      </c>
      <c r="G74" s="356" t="str">
        <f>'Spielplan Sonntag w U18'!F22</f>
        <v>Pl 5/6</v>
      </c>
      <c r="H74" s="535" t="str">
        <f>'Spielplan Sonntag w U18'!G22</f>
        <v>Hessen</v>
      </c>
      <c r="I74" s="484" t="s">
        <v>23</v>
      </c>
      <c r="J74" s="535" t="str">
        <f>'Spielplan Sonntag w U18'!I22</f>
        <v>Westfalen</v>
      </c>
      <c r="K74" s="535" t="str">
        <f>'Spielplan Sonntag w U18'!J22</f>
        <v>Bayern</v>
      </c>
      <c r="L74" s="535" t="str">
        <f>'Spielplan Sonntag w U18'!K22</f>
        <v> </v>
      </c>
    </row>
    <row r="75" spans="1:12" ht="24.75" customHeight="1" hidden="1">
      <c r="A75">
        <f t="shared" si="1"/>
        <v>37</v>
      </c>
      <c r="B75" s="356">
        <f>'Spielplan Sonntag w U18'!A24</f>
        <v>42638</v>
      </c>
      <c r="C75" s="533"/>
      <c r="D75" s="534">
        <f>'Spielplan Sonntag w U18'!C24</f>
        <v>7</v>
      </c>
      <c r="E75" s="534">
        <f>'Spielplan Sonntag w U18'!D24</f>
        <v>3</v>
      </c>
      <c r="F75" s="534">
        <f>'Spielplan Sonntag w U18'!E24</f>
        <v>37</v>
      </c>
      <c r="G75" s="356" t="str">
        <f>'Spielplan Sonntag w U18'!F24</f>
        <v>Pl 3/4</v>
      </c>
      <c r="H75" s="535" t="str">
        <f>'Spielplan Sonntag w U18'!G24</f>
        <v>Schleswig-Holstein</v>
      </c>
      <c r="I75" s="484" t="s">
        <v>23</v>
      </c>
      <c r="J75" s="535" t="str">
        <f>'Spielplan Sonntag w U18'!I24</f>
        <v>Schwaben</v>
      </c>
      <c r="K75" s="535" t="str">
        <f>'Spielplan Sonntag w U18'!J24</f>
        <v>Westfalen</v>
      </c>
      <c r="L75" s="535" t="str">
        <f>'Spielplan Sonntag w U18'!K24</f>
        <v> </v>
      </c>
    </row>
    <row r="76" spans="1:12" ht="24.75" customHeight="1" hidden="1">
      <c r="A76">
        <f t="shared" si="1"/>
        <v>38</v>
      </c>
      <c r="B76" s="356">
        <f>'Spielplan Sonntag w U18'!A26</f>
        <v>42638</v>
      </c>
      <c r="C76" s="533"/>
      <c r="D76" s="534">
        <f>'Spielplan Sonntag w U18'!C26</f>
        <v>8</v>
      </c>
      <c r="E76" s="534">
        <f>'Spielplan Sonntag w U18'!D26</f>
        <v>3</v>
      </c>
      <c r="F76" s="534">
        <f>'Spielplan Sonntag w U18'!E26</f>
        <v>38</v>
      </c>
      <c r="G76" s="356" t="str">
        <f>'Spielplan Sonntag w U18'!F26</f>
        <v>Finale</v>
      </c>
      <c r="H76" s="535" t="str">
        <f>'Spielplan Sonntag w U18'!G26</f>
        <v>Bayern</v>
      </c>
      <c r="I76" s="484" t="s">
        <v>23</v>
      </c>
      <c r="J76" s="535" t="str">
        <f>'Spielplan Sonntag w U18'!I26</f>
        <v>Rheinland</v>
      </c>
      <c r="K76" s="535" t="str">
        <f>'Spielplan Sonntag w U18'!J26</f>
        <v> </v>
      </c>
      <c r="L76" s="535" t="str">
        <f>'Spielplan Sonntag w U18'!K26</f>
        <v> </v>
      </c>
    </row>
    <row r="77" spans="1:12" ht="24.75" customHeight="1" hidden="1">
      <c r="A77">
        <f t="shared" si="1"/>
        <v>39</v>
      </c>
      <c r="B77" s="356">
        <f>'Spielplan Sonntag w U18'!A31</f>
        <v>42638</v>
      </c>
      <c r="C77" s="533"/>
      <c r="D77" s="534">
        <f>'Spielplan Sonntag w U18'!C31</f>
        <v>1</v>
      </c>
      <c r="E77" s="534">
        <f>'Spielplan Sonntag w U18'!D31</f>
        <v>4</v>
      </c>
      <c r="F77" s="534">
        <f>'Spielplan Sonntag w U18'!E31</f>
        <v>39</v>
      </c>
      <c r="G77" s="356" t="str">
        <f>'Spielplan Sonntag w U18'!F31</f>
        <v>Pl 7-12</v>
      </c>
      <c r="H77" s="535" t="str">
        <f>'Spielplan Sonntag w U18'!G31</f>
        <v>Berlin/Brandenburg</v>
      </c>
      <c r="I77" s="484" t="s">
        <v>23</v>
      </c>
      <c r="J77" s="535" t="str">
        <f>'Spielplan Sonntag w U18'!I31</f>
        <v>Niedersachsen</v>
      </c>
      <c r="K77" s="535" t="str">
        <f>'Spielplan Sonntag w U18'!J31</f>
        <v>Sachsen</v>
      </c>
      <c r="L77" s="535" t="str">
        <f>'Spielplan Sonntag w U18'!K31</f>
        <v> </v>
      </c>
    </row>
    <row r="78" spans="1:12" ht="24.75" customHeight="1" hidden="1">
      <c r="A78">
        <f t="shared" si="1"/>
        <v>40</v>
      </c>
      <c r="B78" s="356">
        <f>'Spielplan Sonntag w U18'!A33</f>
        <v>42638</v>
      </c>
      <c r="C78" s="533"/>
      <c r="D78" s="534">
        <f>'Spielplan Sonntag w U18'!C33</f>
        <v>2</v>
      </c>
      <c r="E78" s="534">
        <f>'Spielplan Sonntag w U18'!D33</f>
        <v>4</v>
      </c>
      <c r="F78" s="534">
        <f>'Spielplan Sonntag w U18'!E33</f>
        <v>40</v>
      </c>
      <c r="G78" s="356" t="str">
        <f>'Spielplan Sonntag w U18'!F33</f>
        <v>Pl 7-12</v>
      </c>
      <c r="H78" s="535" t="str">
        <f>'Spielplan Sonntag w U18'!G33</f>
        <v>Baden</v>
      </c>
      <c r="I78" s="484" t="s">
        <v>23</v>
      </c>
      <c r="J78" s="535" t="str">
        <f>'Spielplan Sonntag w U18'!I33</f>
        <v>Sachsen</v>
      </c>
      <c r="K78" s="535" t="str">
        <f>'Spielplan Sonntag w U18'!J33</f>
        <v>Berlin/Brandenburg</v>
      </c>
      <c r="L78" s="535" t="str">
        <f>'Spielplan Sonntag w U18'!K33</f>
        <v> </v>
      </c>
    </row>
    <row r="79" spans="1:12" ht="24.75" customHeight="1" hidden="1">
      <c r="A79">
        <f t="shared" si="1"/>
        <v>41</v>
      </c>
      <c r="B79" s="356">
        <f>'Spielplan Sonntag w U18'!A35</f>
        <v>42638</v>
      </c>
      <c r="C79" s="533"/>
      <c r="D79" s="534">
        <f>'Spielplan Sonntag w U18'!C35</f>
        <v>3</v>
      </c>
      <c r="E79" s="534">
        <f>'Spielplan Sonntag w U18'!D35</f>
        <v>4</v>
      </c>
      <c r="F79" s="534">
        <f>'Spielplan Sonntag w U18'!E35</f>
        <v>41</v>
      </c>
      <c r="G79" s="356" t="str">
        <f>'Spielplan Sonntag w U18'!F35</f>
        <v>Pl 7-12</v>
      </c>
      <c r="H79" s="535" t="str">
        <f>'Spielplan Sonntag w U18'!G35</f>
        <v>Mittelrhein</v>
      </c>
      <c r="I79" s="484" t="s">
        <v>23</v>
      </c>
      <c r="J79" s="535" t="str">
        <f>'Spielplan Sonntag w U18'!I35</f>
        <v>Niedersachsen</v>
      </c>
      <c r="K79" s="535" t="str">
        <f>'Spielplan Sonntag w U18'!J35</f>
        <v>Baden</v>
      </c>
      <c r="L79" s="535" t="str">
        <f>'Spielplan Sonntag w U18'!K35</f>
        <v> </v>
      </c>
    </row>
    <row r="80" spans="1:12" ht="24.75" customHeight="1" hidden="1">
      <c r="A80">
        <f t="shared" si="1"/>
        <v>42</v>
      </c>
      <c r="B80" s="356">
        <f>'Spielplan Sonntag w U18'!A37</f>
        <v>42638</v>
      </c>
      <c r="C80" s="533"/>
      <c r="D80" s="534">
        <f>'Spielplan Sonntag w U18'!C37</f>
        <v>4</v>
      </c>
      <c r="E80" s="534">
        <f>'Spielplan Sonntag w U18'!D37</f>
        <v>4</v>
      </c>
      <c r="F80" s="534">
        <f>'Spielplan Sonntag w U18'!E37</f>
        <v>42</v>
      </c>
      <c r="G80" s="356" t="str">
        <f>'Spielplan Sonntag w U18'!F37</f>
        <v>Pl 7-12</v>
      </c>
      <c r="H80" s="535" t="str">
        <f>'Spielplan Sonntag w U18'!G37</f>
        <v>Berlin/Brandenburg</v>
      </c>
      <c r="I80" s="484" t="s">
        <v>23</v>
      </c>
      <c r="J80" s="535" t="str">
        <f>'Spielplan Sonntag w U18'!I37</f>
        <v>Sachsen</v>
      </c>
      <c r="K80" s="535" t="str">
        <f>'Spielplan Sonntag w U18'!J37</f>
        <v>Niedersachsen</v>
      </c>
      <c r="L80" s="535" t="str">
        <f>'Spielplan Sonntag w U18'!K37</f>
        <v> </v>
      </c>
    </row>
    <row r="81" spans="1:12" ht="24.75" customHeight="1" hidden="1">
      <c r="A81">
        <f t="shared" si="1"/>
        <v>43</v>
      </c>
      <c r="B81" s="356">
        <f>'Spielplan Sonntag w U18'!A39</f>
        <v>42638</v>
      </c>
      <c r="C81" s="533"/>
      <c r="D81" s="534">
        <f>'Spielplan Sonntag w U18'!C39</f>
        <v>5</v>
      </c>
      <c r="E81" s="534">
        <f>'Spielplan Sonntag w U18'!D39</f>
        <v>4</v>
      </c>
      <c r="F81" s="534">
        <f>'Spielplan Sonntag w U18'!E39</f>
        <v>43</v>
      </c>
      <c r="G81" s="356" t="str">
        <f>'Spielplan Sonntag w U18'!F39</f>
        <v>Pl 7-12</v>
      </c>
      <c r="H81" s="535" t="str">
        <f>'Spielplan Sonntag w U18'!G39</f>
        <v>Baden</v>
      </c>
      <c r="I81" s="484" t="s">
        <v>23</v>
      </c>
      <c r="J81" s="535" t="str">
        <f>'Spielplan Sonntag w U18'!I39</f>
        <v>Pfalz</v>
      </c>
      <c r="K81" s="535" t="str">
        <f>'Spielplan Sonntag w U18'!J39</f>
        <v>Berlin/Brandenburg</v>
      </c>
      <c r="L81" s="535" t="str">
        <f>'Spielplan Sonntag w U18'!K39</f>
        <v> </v>
      </c>
    </row>
    <row r="82" spans="1:12" ht="24.75" customHeight="1" hidden="1">
      <c r="A82">
        <f t="shared" si="1"/>
        <v>44</v>
      </c>
      <c r="B82" s="356">
        <f>'Spielplan Sonntag w U18'!A41</f>
        <v>42638</v>
      </c>
      <c r="C82" s="533"/>
      <c r="D82" s="534">
        <f>'Spielplan Sonntag w U18'!C41</f>
        <v>6</v>
      </c>
      <c r="E82" s="534">
        <f>'Spielplan Sonntag w U18'!D41</f>
        <v>4</v>
      </c>
      <c r="F82" s="534">
        <f>'Spielplan Sonntag w U18'!E41</f>
        <v>44</v>
      </c>
      <c r="G82" s="356" t="str">
        <f>'Spielplan Sonntag w U18'!F41</f>
        <v>Pl 7-12</v>
      </c>
      <c r="H82" s="535" t="str">
        <f>'Spielplan Sonntag w U18'!G41</f>
        <v>Mittelrhein</v>
      </c>
      <c r="I82" s="484" t="s">
        <v>23</v>
      </c>
      <c r="J82" s="535" t="str">
        <f>'Spielplan Sonntag w U18'!I41</f>
        <v>Sachsen</v>
      </c>
      <c r="K82" s="535" t="str">
        <f>'Spielplan Sonntag w U18'!J41</f>
        <v>Niedersachsen</v>
      </c>
      <c r="L82" s="535" t="str">
        <f>'Spielplan Sonntag w U18'!K41</f>
        <v> </v>
      </c>
    </row>
    <row r="83" spans="1:12" ht="24.75" customHeight="1" hidden="1">
      <c r="A83">
        <f t="shared" si="1"/>
        <v>45</v>
      </c>
      <c r="B83" s="356">
        <f>'Spielplan Sonntag w U18'!A43</f>
        <v>42638</v>
      </c>
      <c r="C83" s="533"/>
      <c r="D83" s="534">
        <f>'Spielplan Sonntag w U18'!C43</f>
        <v>7</v>
      </c>
      <c r="E83" s="534">
        <f>'Spielplan Sonntag w U18'!D43</f>
        <v>4</v>
      </c>
      <c r="F83" s="534">
        <f>'Spielplan Sonntag w U18'!E43</f>
        <v>45</v>
      </c>
      <c r="G83" s="356" t="str">
        <f>'Spielplan Sonntag w U18'!F43</f>
        <v>Pl 7-12</v>
      </c>
      <c r="H83" s="535" t="str">
        <f>'Spielplan Sonntag w U18'!G43</f>
        <v>Berlin/Brandenburg</v>
      </c>
      <c r="I83" s="484" t="s">
        <v>23</v>
      </c>
      <c r="J83" s="535" t="str">
        <f>'Spielplan Sonntag w U18'!I43</f>
        <v>Pfalz</v>
      </c>
      <c r="K83" s="535" t="str">
        <f>'Spielplan Sonntag w U18'!J43</f>
        <v>Mittelrhein</v>
      </c>
      <c r="L83" s="535" t="str">
        <f>'Spielplan Sonntag w U18'!K43</f>
        <v> </v>
      </c>
    </row>
    <row r="84" spans="1:12" ht="24.75" customHeight="1" hidden="1">
      <c r="A84">
        <f>F84</f>
        <v>46</v>
      </c>
      <c r="B84" s="356">
        <f>'Spielplan Sonntag w U18'!A45</f>
        <v>42638</v>
      </c>
      <c r="C84" s="533"/>
      <c r="D84" s="534">
        <f>'Spielplan Sonntag w U18'!C45</f>
        <v>8</v>
      </c>
      <c r="E84" s="534">
        <f>'Spielplan Sonntag w U18'!D45</f>
        <v>4</v>
      </c>
      <c r="F84" s="534">
        <f>'Spielplan Sonntag w U18'!E45</f>
        <v>46</v>
      </c>
      <c r="G84" s="356" t="str">
        <f>'Spielplan Sonntag w U18'!F45</f>
        <v>Pl 7-12</v>
      </c>
      <c r="H84" s="535" t="str">
        <f>'Spielplan Sonntag w U18'!G45</f>
        <v>Baden</v>
      </c>
      <c r="I84" s="484" t="s">
        <v>23</v>
      </c>
      <c r="J84" s="535" t="str">
        <f>'Spielplan Sonntag w U18'!I45</f>
        <v>Niedersachsen</v>
      </c>
      <c r="K84" s="535" t="str">
        <f>'Spielplan Sonntag w U18'!J45</f>
        <v>Pfalz</v>
      </c>
      <c r="L84" s="535" t="str">
        <f>'Spielplan Sonntag w U18'!K45</f>
        <v> </v>
      </c>
    </row>
  </sheetData>
  <sheetProtection/>
  <mergeCells count="37">
    <mergeCell ref="Y21:AA21"/>
    <mergeCell ref="AB21:AD21"/>
    <mergeCell ref="S21:U21"/>
    <mergeCell ref="K64:L64"/>
    <mergeCell ref="K62:L62"/>
    <mergeCell ref="K60:L60"/>
    <mergeCell ref="K58:L58"/>
    <mergeCell ref="B39:AD39"/>
    <mergeCell ref="P21:R21"/>
    <mergeCell ref="S15:X15"/>
    <mergeCell ref="S16:X16"/>
    <mergeCell ref="D18:AD18"/>
    <mergeCell ref="M21:O21"/>
    <mergeCell ref="B22:AD22"/>
    <mergeCell ref="B1:AD1"/>
    <mergeCell ref="B3:AD3"/>
    <mergeCell ref="A6:AD6"/>
    <mergeCell ref="B8:AD8"/>
    <mergeCell ref="H16:I16"/>
    <mergeCell ref="R10:X10"/>
    <mergeCell ref="H12:I12"/>
    <mergeCell ref="H14:I14"/>
    <mergeCell ref="S12:X12"/>
    <mergeCell ref="S11:X11"/>
    <mergeCell ref="J13:Q13"/>
    <mergeCell ref="G10:I10"/>
    <mergeCell ref="J11:Q11"/>
    <mergeCell ref="J16:Q16"/>
    <mergeCell ref="J15:Q15"/>
    <mergeCell ref="H15:I15"/>
    <mergeCell ref="J14:Q14"/>
    <mergeCell ref="V21:X21"/>
    <mergeCell ref="H11:I11"/>
    <mergeCell ref="S14:X14"/>
    <mergeCell ref="S13:X13"/>
    <mergeCell ref="J12:Q12"/>
    <mergeCell ref="H13:I13"/>
  </mergeCells>
  <conditionalFormatting sqref="J12:J13">
    <cfRule type="cellIs" priority="2" dxfId="0" operator="notEqual" stopIfTrue="1">
      <formula>""""""</formula>
    </cfRule>
  </conditionalFormatting>
  <conditionalFormatting sqref="J15:J16">
    <cfRule type="cellIs" priority="1" dxfId="0" operator="notEqual" stopIfTrue="1">
      <formula>""""""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PageLayoutView="0" workbookViewId="0" topLeftCell="E22">
      <selection activeCell="AX10" sqref="AX10:AX12"/>
    </sheetView>
  </sheetViews>
  <sheetFormatPr defaultColWidth="11.421875" defaultRowHeight="12.75"/>
  <cols>
    <col min="1" max="1" width="18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1.14843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10.7109375" style="320" hidden="1" customWidth="1"/>
    <col min="46" max="46" width="10.7109375" style="321" hidden="1" customWidth="1"/>
    <col min="47" max="48" width="15.7109375" style="320" hidden="1" customWidth="1"/>
    <col min="49" max="49" width="15.7109375" style="321" hidden="1" customWidth="1"/>
    <col min="50" max="50" width="9.7109375" style="0" customWidth="1"/>
  </cols>
  <sheetData>
    <row r="1" spans="1:50" ht="30" customHeigh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</row>
    <row r="2" ht="8.25" customHeight="1"/>
    <row r="3" spans="1:50" ht="28.5" customHeight="1">
      <c r="A3" s="660"/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</row>
    <row r="4" spans="2:50" ht="23.25" customHeight="1">
      <c r="B4" s="3"/>
      <c r="C4" s="3"/>
      <c r="D4" s="661" t="str">
        <f>'Spielplan Samstag w U18'!A6</f>
        <v>Hennef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3"/>
      <c r="P4" s="3"/>
      <c r="Q4" s="3"/>
      <c r="R4" s="3"/>
      <c r="S4" s="3"/>
      <c r="T4" s="734" t="str">
        <f>'Spielplan Samstag w U18'!B8</f>
        <v> 24. Sept. 2016</v>
      </c>
      <c r="U4" s="734"/>
      <c r="V4" s="734"/>
      <c r="W4" s="734"/>
      <c r="X4" s="734"/>
      <c r="Y4" s="734"/>
      <c r="Z4" s="734"/>
      <c r="AA4" s="3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5"/>
      <c r="AP4" s="5"/>
      <c r="AQ4" s="5"/>
      <c r="AR4" s="322"/>
      <c r="AS4" s="322"/>
      <c r="AT4" s="323"/>
      <c r="AU4" s="322"/>
      <c r="AV4" s="322"/>
      <c r="AW4" s="323"/>
      <c r="AX4" s="3"/>
    </row>
    <row r="5" spans="1:49" ht="18.75" customHeight="1">
      <c r="A5" s="736"/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25"/>
      <c r="R5" s="25"/>
      <c r="S5" s="25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/>
    </row>
    <row r="6" spans="8:25" ht="24.75" customHeight="1" thickBot="1">
      <c r="H6" s="722"/>
      <c r="I6" s="722"/>
      <c r="J6" s="722"/>
      <c r="K6" s="722"/>
      <c r="L6" s="722"/>
      <c r="M6" s="722"/>
      <c r="N6" s="723" t="s">
        <v>219</v>
      </c>
      <c r="O6" s="723"/>
      <c r="P6" s="723"/>
      <c r="Q6" s="723"/>
      <c r="R6" s="723"/>
      <c r="S6" s="723"/>
      <c r="T6" s="724" t="s">
        <v>2</v>
      </c>
      <c r="U6" s="724"/>
      <c r="V6" s="724"/>
      <c r="W6" s="724"/>
      <c r="X6" s="724"/>
      <c r="Y6" s="724"/>
    </row>
    <row r="7" spans="1:50" ht="16.5" customHeight="1" thickTop="1">
      <c r="A7" s="57" t="s">
        <v>16</v>
      </c>
      <c r="B7" s="695" t="str">
        <f>A10</f>
        <v>Schleswig-Holstein</v>
      </c>
      <c r="C7" s="706"/>
      <c r="D7" s="706"/>
      <c r="E7" s="706"/>
      <c r="F7" s="706"/>
      <c r="G7" s="707"/>
      <c r="H7" s="695" t="str">
        <f>A13</f>
        <v>Schwaben</v>
      </c>
      <c r="I7" s="706"/>
      <c r="J7" s="706"/>
      <c r="K7" s="706"/>
      <c r="L7" s="706"/>
      <c r="M7" s="707"/>
      <c r="N7" s="725" t="str">
        <f>A16</f>
        <v>Baden</v>
      </c>
      <c r="O7" s="726"/>
      <c r="P7" s="726"/>
      <c r="Q7" s="726"/>
      <c r="R7" s="726"/>
      <c r="S7" s="727"/>
      <c r="T7" s="695" t="str">
        <f>A19</f>
        <v>Westfalen</v>
      </c>
      <c r="U7" s="706"/>
      <c r="V7" s="706"/>
      <c r="W7" s="706"/>
      <c r="X7" s="706"/>
      <c r="Y7" s="707"/>
      <c r="Z7" s="695" t="str">
        <f>A22</f>
        <v>Berlin/Brandenburg</v>
      </c>
      <c r="AA7" s="706"/>
      <c r="AB7" s="706"/>
      <c r="AC7" s="706"/>
      <c r="AD7" s="706"/>
      <c r="AE7" s="707"/>
      <c r="AF7" s="695" t="str">
        <f>A25</f>
        <v>Mittelrhein</v>
      </c>
      <c r="AG7" s="706"/>
      <c r="AH7" s="706"/>
      <c r="AI7" s="706"/>
      <c r="AJ7" s="706"/>
      <c r="AK7" s="706"/>
      <c r="AL7" s="713" t="s">
        <v>96</v>
      </c>
      <c r="AM7" s="714"/>
      <c r="AN7" s="715"/>
      <c r="AO7" s="351"/>
      <c r="AP7" s="304"/>
      <c r="AQ7" s="305"/>
      <c r="AR7" s="324" t="s">
        <v>158</v>
      </c>
      <c r="AS7" s="324" t="s">
        <v>159</v>
      </c>
      <c r="AT7" s="325" t="s">
        <v>160</v>
      </c>
      <c r="AU7" s="324" t="s">
        <v>161</v>
      </c>
      <c r="AV7" s="324" t="s">
        <v>162</v>
      </c>
      <c r="AW7" s="325"/>
      <c r="AX7" s="675" t="s">
        <v>97</v>
      </c>
    </row>
    <row r="8" spans="1:50" ht="16.5" customHeight="1">
      <c r="A8" s="58"/>
      <c r="B8" s="696"/>
      <c r="C8" s="708"/>
      <c r="D8" s="708"/>
      <c r="E8" s="708"/>
      <c r="F8" s="708"/>
      <c r="G8" s="709"/>
      <c r="H8" s="696"/>
      <c r="I8" s="708"/>
      <c r="J8" s="708"/>
      <c r="K8" s="708"/>
      <c r="L8" s="708"/>
      <c r="M8" s="709"/>
      <c r="N8" s="728"/>
      <c r="O8" s="729"/>
      <c r="P8" s="729"/>
      <c r="Q8" s="729"/>
      <c r="R8" s="729"/>
      <c r="S8" s="730"/>
      <c r="T8" s="696"/>
      <c r="U8" s="708"/>
      <c r="V8" s="708"/>
      <c r="W8" s="708"/>
      <c r="X8" s="708"/>
      <c r="Y8" s="709"/>
      <c r="Z8" s="696"/>
      <c r="AA8" s="708"/>
      <c r="AB8" s="708"/>
      <c r="AC8" s="708"/>
      <c r="AD8" s="708"/>
      <c r="AE8" s="709"/>
      <c r="AF8" s="696"/>
      <c r="AG8" s="708"/>
      <c r="AH8" s="708"/>
      <c r="AI8" s="708"/>
      <c r="AJ8" s="708"/>
      <c r="AK8" s="708"/>
      <c r="AL8" s="716" t="s">
        <v>21</v>
      </c>
      <c r="AM8" s="717"/>
      <c r="AN8" s="718"/>
      <c r="AO8" s="307"/>
      <c r="AP8" s="59"/>
      <c r="AQ8" s="306"/>
      <c r="AR8" s="326" t="s">
        <v>163</v>
      </c>
      <c r="AS8" s="326" t="s">
        <v>163</v>
      </c>
      <c r="AT8" s="327" t="s">
        <v>141</v>
      </c>
      <c r="AU8" s="326" t="s">
        <v>141</v>
      </c>
      <c r="AV8" s="326" t="s">
        <v>22</v>
      </c>
      <c r="AW8" s="327" t="s">
        <v>97</v>
      </c>
      <c r="AX8" s="676"/>
    </row>
    <row r="9" spans="1:50" ht="16.5" customHeight="1" thickBot="1">
      <c r="A9" s="58"/>
      <c r="B9" s="710"/>
      <c r="C9" s="711"/>
      <c r="D9" s="711"/>
      <c r="E9" s="711"/>
      <c r="F9" s="711"/>
      <c r="G9" s="712"/>
      <c r="H9" s="710"/>
      <c r="I9" s="711"/>
      <c r="J9" s="711"/>
      <c r="K9" s="711"/>
      <c r="L9" s="711"/>
      <c r="M9" s="712"/>
      <c r="N9" s="731"/>
      <c r="O9" s="732"/>
      <c r="P9" s="732"/>
      <c r="Q9" s="732"/>
      <c r="R9" s="732"/>
      <c r="S9" s="733"/>
      <c r="T9" s="710"/>
      <c r="U9" s="711"/>
      <c r="V9" s="711"/>
      <c r="W9" s="711"/>
      <c r="X9" s="711"/>
      <c r="Y9" s="712"/>
      <c r="Z9" s="710"/>
      <c r="AA9" s="711"/>
      <c r="AB9" s="711"/>
      <c r="AC9" s="711"/>
      <c r="AD9" s="711"/>
      <c r="AE9" s="712"/>
      <c r="AF9" s="710"/>
      <c r="AG9" s="711"/>
      <c r="AH9" s="711"/>
      <c r="AI9" s="711"/>
      <c r="AJ9" s="711"/>
      <c r="AK9" s="711"/>
      <c r="AL9" s="716" t="s">
        <v>157</v>
      </c>
      <c r="AM9" s="717"/>
      <c r="AN9" s="718"/>
      <c r="AO9" s="719" t="s">
        <v>22</v>
      </c>
      <c r="AP9" s="720"/>
      <c r="AQ9" s="721"/>
      <c r="AR9" s="326" t="s">
        <v>164</v>
      </c>
      <c r="AS9" s="326" t="s">
        <v>165</v>
      </c>
      <c r="AT9" s="327" t="s">
        <v>164</v>
      </c>
      <c r="AU9" s="326" t="s">
        <v>165</v>
      </c>
      <c r="AV9" s="326"/>
      <c r="AW9" s="327" t="s">
        <v>166</v>
      </c>
      <c r="AX9" s="677"/>
    </row>
    <row r="10" spans="1:50" ht="16.5" customHeight="1" thickTop="1">
      <c r="A10" s="695" t="str">
        <f>'Spielplan Samstag w U18'!H11</f>
        <v>Schleswig-Holstein</v>
      </c>
      <c r="B10" s="697" t="s">
        <v>98</v>
      </c>
      <c r="C10" s="698"/>
      <c r="D10" s="698"/>
      <c r="E10" s="698" t="s">
        <v>96</v>
      </c>
      <c r="F10" s="698"/>
      <c r="G10" s="699"/>
      <c r="H10" s="61">
        <f>'Spielplan Samstag w U18'!$M23</f>
        <v>15</v>
      </c>
      <c r="I10" s="62" t="s">
        <v>25</v>
      </c>
      <c r="J10" s="303">
        <f>'Spielplan Samstag w U18'!$O23</f>
        <v>13</v>
      </c>
      <c r="K10" s="61">
        <f>'Spielplan Samstag w U18'!$V23</f>
        <v>29</v>
      </c>
      <c r="L10" s="62" t="s">
        <v>25</v>
      </c>
      <c r="M10" s="64">
        <f>'Spielplan Samstag w U18'!$X23</f>
        <v>35</v>
      </c>
      <c r="N10" s="61">
        <f>'Spielplan Samstag w U18'!$M29</f>
        <v>11</v>
      </c>
      <c r="O10" s="62" t="s">
        <v>25</v>
      </c>
      <c r="P10" s="303">
        <f>'Spielplan Samstag w U18'!$O29</f>
        <v>1</v>
      </c>
      <c r="Q10" s="61">
        <f>'Spielplan Samstag w U18'!$V29</f>
        <v>22</v>
      </c>
      <c r="R10" s="62" t="s">
        <v>25</v>
      </c>
      <c r="S10" s="64">
        <f>'Spielplan Samstag w U18'!$X29</f>
        <v>9</v>
      </c>
      <c r="T10" s="61">
        <f>'Spielplan Samstag w U18'!$M33</f>
        <v>7</v>
      </c>
      <c r="U10" s="62" t="s">
        <v>25</v>
      </c>
      <c r="V10" s="303">
        <f>'Spielplan Samstag w U18'!$O33</f>
        <v>11</v>
      </c>
      <c r="W10" s="61">
        <f>'Spielplan Samstag w U18'!$V33</f>
        <v>29</v>
      </c>
      <c r="X10" s="62" t="s">
        <v>25</v>
      </c>
      <c r="Y10" s="64">
        <f>'Spielplan Samstag w U18'!$X33</f>
        <v>25</v>
      </c>
      <c r="Z10" s="61">
        <f>'Spielplan Samstag w U18'!$M35</f>
        <v>11</v>
      </c>
      <c r="AA10" s="62" t="s">
        <v>25</v>
      </c>
      <c r="AB10" s="303">
        <f>'Spielplan Samstag w U18'!$O35</f>
        <v>4</v>
      </c>
      <c r="AC10" s="61">
        <f>'Spielplan Samstag w U18'!$V35</f>
        <v>22</v>
      </c>
      <c r="AD10" s="62" t="s">
        <v>25</v>
      </c>
      <c r="AE10" s="64">
        <f>'Spielplan Samstag w U18'!$X35</f>
        <v>9</v>
      </c>
      <c r="AF10" s="61">
        <f>'Spielplan Samstag w U18'!$M27</f>
        <v>11</v>
      </c>
      <c r="AG10" s="62" t="s">
        <v>25</v>
      </c>
      <c r="AH10" s="303">
        <f>'Spielplan Samstag w U18'!$O27</f>
        <v>3</v>
      </c>
      <c r="AI10" s="61">
        <f>'Spielplan Samstag w U18'!$V27</f>
        <v>22</v>
      </c>
      <c r="AJ10" s="62" t="s">
        <v>25</v>
      </c>
      <c r="AK10" s="61">
        <f>'Spielplan Samstag w U18'!$X27</f>
        <v>6</v>
      </c>
      <c r="AL10" s="89">
        <f>K10+Q10+W10+AC10+AI10</f>
        <v>124</v>
      </c>
      <c r="AM10" s="65" t="s">
        <v>25</v>
      </c>
      <c r="AN10" s="349">
        <f>M10+S10+Y10+AE10+AK10</f>
        <v>84</v>
      </c>
      <c r="AO10" s="352"/>
      <c r="AP10" s="66"/>
      <c r="AQ10" s="308"/>
      <c r="AR10" s="346">
        <f>AL10</f>
        <v>124</v>
      </c>
      <c r="AS10" s="328">
        <f>(AL10-AN10)*1000</f>
        <v>40000</v>
      </c>
      <c r="AT10" s="328"/>
      <c r="AU10" s="328"/>
      <c r="AV10" s="328"/>
      <c r="AW10" s="328"/>
      <c r="AX10" s="678">
        <f>IF('Spielplan Samstag w U18'!AB$37+'Spielplan Samstag w U18'!AD$37=0,"",IF(AW11="","",RANK(AW11,AW$11:AW$26,0)))</f>
        <v>2</v>
      </c>
    </row>
    <row r="11" spans="1:50" ht="16.5" customHeight="1">
      <c r="A11" s="696"/>
      <c r="B11" s="700" t="s">
        <v>99</v>
      </c>
      <c r="C11" s="701"/>
      <c r="D11" s="701"/>
      <c r="E11" s="701" t="s">
        <v>21</v>
      </c>
      <c r="F11" s="701"/>
      <c r="G11" s="702"/>
      <c r="H11" s="313">
        <f>'Spielplan Samstag w U18'!$P23</f>
        <v>8</v>
      </c>
      <c r="I11" s="67" t="s">
        <v>25</v>
      </c>
      <c r="J11" s="302">
        <f>'Spielplan Samstag w U18'!$R23</f>
        <v>11</v>
      </c>
      <c r="K11" s="69">
        <f>'Spielplan Samstag w U18'!$Y23</f>
        <v>1</v>
      </c>
      <c r="L11" s="70" t="s">
        <v>25</v>
      </c>
      <c r="M11" s="72">
        <f>'Spielplan Samstag w U18'!$AA23</f>
        <v>2</v>
      </c>
      <c r="N11" s="313">
        <f>'Spielplan Samstag w U18'!$P29</f>
        <v>11</v>
      </c>
      <c r="O11" s="67" t="s">
        <v>25</v>
      </c>
      <c r="P11" s="302">
        <f>'Spielplan Samstag w U18'!$R29</f>
        <v>8</v>
      </c>
      <c r="Q11" s="69">
        <f>'Spielplan Samstag w U18'!$Y29</f>
        <v>2</v>
      </c>
      <c r="R11" s="70" t="s">
        <v>25</v>
      </c>
      <c r="S11" s="72">
        <f>'Spielplan Samstag w U18'!$AA29</f>
        <v>0</v>
      </c>
      <c r="T11" s="313">
        <f>'Spielplan Samstag w U18'!$P33</f>
        <v>11</v>
      </c>
      <c r="U11" s="67" t="s">
        <v>25</v>
      </c>
      <c r="V11" s="302">
        <f>'Spielplan Samstag w U18'!$R33</f>
        <v>8</v>
      </c>
      <c r="W11" s="69">
        <f>'Spielplan Samstag w U18'!$Y33</f>
        <v>2</v>
      </c>
      <c r="X11" s="70" t="s">
        <v>25</v>
      </c>
      <c r="Y11" s="72">
        <f>'Spielplan Samstag w U18'!$AA33</f>
        <v>1</v>
      </c>
      <c r="Z11" s="313">
        <f>'Spielplan Samstag w U18'!$P35</f>
        <v>11</v>
      </c>
      <c r="AA11" s="67" t="s">
        <v>25</v>
      </c>
      <c r="AB11" s="302">
        <f>'Spielplan Samstag w U18'!$R35</f>
        <v>5</v>
      </c>
      <c r="AC11" s="69">
        <f>'Spielplan Samstag w U18'!$Y35</f>
        <v>2</v>
      </c>
      <c r="AD11" s="70" t="s">
        <v>25</v>
      </c>
      <c r="AE11" s="72">
        <f>'Spielplan Samstag w U18'!$AA35</f>
        <v>0</v>
      </c>
      <c r="AF11" s="313">
        <f>'Spielplan Samstag w U18'!$P27</f>
        <v>11</v>
      </c>
      <c r="AG11" s="67" t="s">
        <v>25</v>
      </c>
      <c r="AH11" s="302">
        <f>'Spielplan Samstag w U18'!$R27</f>
        <v>3</v>
      </c>
      <c r="AI11" s="69">
        <f>'Spielplan Samstag w U18'!$Y27</f>
        <v>2</v>
      </c>
      <c r="AJ11" s="70" t="s">
        <v>25</v>
      </c>
      <c r="AK11" s="69">
        <f>'Spielplan Samstag w U18'!$AA27</f>
        <v>0</v>
      </c>
      <c r="AL11" s="73">
        <f>K11+Q11+W11+AC11+AI11</f>
        <v>9</v>
      </c>
      <c r="AM11" s="74" t="s">
        <v>25</v>
      </c>
      <c r="AN11" s="350">
        <f>M11+S11+Y11+AE11+AK11</f>
        <v>3</v>
      </c>
      <c r="AO11" s="353"/>
      <c r="AP11" s="75"/>
      <c r="AQ11" s="309"/>
      <c r="AR11" s="347"/>
      <c r="AS11" s="329"/>
      <c r="AT11" s="329">
        <f>AL11*100000</f>
        <v>900000</v>
      </c>
      <c r="AU11" s="329">
        <f>(AL11-AN11)*1000000</f>
        <v>6000000</v>
      </c>
      <c r="AV11" s="330"/>
      <c r="AW11" s="329">
        <f>AV12+AU11+AT11+AS10+AR10</f>
        <v>86940124</v>
      </c>
      <c r="AX11" s="679"/>
    </row>
    <row r="12" spans="1:50" ht="16.5" customHeight="1" thickBot="1">
      <c r="A12" s="696"/>
      <c r="B12" s="703" t="s">
        <v>100</v>
      </c>
      <c r="C12" s="704"/>
      <c r="D12" s="704"/>
      <c r="E12" s="704" t="s">
        <v>22</v>
      </c>
      <c r="F12" s="704"/>
      <c r="G12" s="705"/>
      <c r="H12" s="317">
        <f>'Spielplan Samstag w U18'!$S23</f>
        <v>6</v>
      </c>
      <c r="I12" s="71" t="s">
        <v>25</v>
      </c>
      <c r="J12" s="315">
        <f>'Spielplan Samstag w U18'!$U23</f>
        <v>11</v>
      </c>
      <c r="K12" s="78">
        <f>'Spielplan Samstag w U18'!$AB23</f>
        <v>0</v>
      </c>
      <c r="L12" s="79" t="s">
        <v>25</v>
      </c>
      <c r="M12" s="80">
        <f>'Spielplan Samstag w U18'!$AD23</f>
        <v>2</v>
      </c>
      <c r="N12" s="317">
        <f>'Spielplan Samstag w U18'!$S29</f>
        <v>0</v>
      </c>
      <c r="O12" s="71" t="s">
        <v>25</v>
      </c>
      <c r="P12" s="315">
        <f>'Spielplan Samstag w U18'!$U29</f>
        <v>0</v>
      </c>
      <c r="Q12" s="78">
        <f>'Spielplan Samstag w U18'!$AB29</f>
        <v>2</v>
      </c>
      <c r="R12" s="79" t="s">
        <v>25</v>
      </c>
      <c r="S12" s="80">
        <f>'Spielplan Samstag w U18'!$AD29</f>
        <v>0</v>
      </c>
      <c r="T12" s="317">
        <f>'Spielplan Samstag w U18'!$S233</f>
        <v>0</v>
      </c>
      <c r="U12" s="71" t="s">
        <v>25</v>
      </c>
      <c r="V12" s="315">
        <f>'Spielplan Samstag w U18'!$U33</f>
        <v>6</v>
      </c>
      <c r="W12" s="78">
        <f>'Spielplan Samstag w U18'!$AB33</f>
        <v>2</v>
      </c>
      <c r="X12" s="79" t="s">
        <v>25</v>
      </c>
      <c r="Y12" s="80">
        <f>'Spielplan Samstag w U18'!$AD33</f>
        <v>0</v>
      </c>
      <c r="Z12" s="317">
        <f>'Spielplan Samstag w U18'!$S35</f>
        <v>0</v>
      </c>
      <c r="AA12" s="71" t="s">
        <v>25</v>
      </c>
      <c r="AB12" s="315">
        <f>'Spielplan Samstag w U18'!$U35</f>
        <v>0</v>
      </c>
      <c r="AC12" s="78">
        <f>'Spielplan Samstag w U18'!$AB35</f>
        <v>2</v>
      </c>
      <c r="AD12" s="79" t="s">
        <v>25</v>
      </c>
      <c r="AE12" s="80">
        <f>'Spielplan Samstag w U18'!$AD35</f>
        <v>0</v>
      </c>
      <c r="AF12" s="317">
        <f>'Spielplan Samstag w U18'!$S27</f>
        <v>0</v>
      </c>
      <c r="AG12" s="71" t="s">
        <v>25</v>
      </c>
      <c r="AH12" s="315">
        <f>'Spielplan Samstag w U18'!$U27</f>
        <v>0</v>
      </c>
      <c r="AI12" s="78">
        <f>'Spielplan Samstag w U18'!$AB27</f>
        <v>2</v>
      </c>
      <c r="AJ12" s="79" t="s">
        <v>25</v>
      </c>
      <c r="AK12" s="78">
        <f>'Spielplan Samstag w U18'!$AD27</f>
        <v>0</v>
      </c>
      <c r="AL12" s="672">
        <f>AL10-AN10</f>
        <v>40</v>
      </c>
      <c r="AM12" s="673"/>
      <c r="AN12" s="674"/>
      <c r="AO12" s="354">
        <f>K12+Q12+W12+AC12+AI12</f>
        <v>8</v>
      </c>
      <c r="AP12" s="273" t="s">
        <v>25</v>
      </c>
      <c r="AQ12" s="316">
        <f>M12+S12+Y12+AE12+AK12</f>
        <v>2</v>
      </c>
      <c r="AR12" s="348"/>
      <c r="AS12" s="331"/>
      <c r="AT12" s="331"/>
      <c r="AU12" s="331"/>
      <c r="AV12" s="332">
        <f>AO12*10000000</f>
        <v>80000000</v>
      </c>
      <c r="AW12" s="331"/>
      <c r="AX12" s="680"/>
    </row>
    <row r="13" spans="1:50" ht="16.5" customHeight="1" thickTop="1">
      <c r="A13" s="683" t="str">
        <f>'Spielplan Samstag w U18'!H12</f>
        <v>Schwaben</v>
      </c>
      <c r="B13" s="63">
        <f>J10</f>
        <v>13</v>
      </c>
      <c r="C13" s="63" t="s">
        <v>25</v>
      </c>
      <c r="D13" s="318">
        <f>H10</f>
        <v>15</v>
      </c>
      <c r="E13" s="61">
        <f>M10</f>
        <v>35</v>
      </c>
      <c r="F13" s="62" t="s">
        <v>25</v>
      </c>
      <c r="G13" s="64">
        <f>K10</f>
        <v>29</v>
      </c>
      <c r="H13" s="686"/>
      <c r="I13" s="687"/>
      <c r="J13" s="687"/>
      <c r="K13" s="687"/>
      <c r="L13" s="687"/>
      <c r="M13" s="692"/>
      <c r="N13" s="61">
        <f>'Spielplan Samstag w U18'!$M26</f>
        <v>11</v>
      </c>
      <c r="O13" s="62" t="s">
        <v>25</v>
      </c>
      <c r="P13" s="303">
        <f>'Spielplan Samstag w U18'!$O26</f>
        <v>6</v>
      </c>
      <c r="Q13" s="61">
        <f>'Spielplan Samstag w U18'!$V26</f>
        <v>22</v>
      </c>
      <c r="R13" s="62" t="s">
        <v>25</v>
      </c>
      <c r="S13" s="64">
        <f>'Spielplan Samstag w U18'!$X26</f>
        <v>11</v>
      </c>
      <c r="T13" s="61">
        <f>'Spielplan Samstag w U18'!$M37</f>
        <v>13</v>
      </c>
      <c r="U13" s="62" t="s">
        <v>25</v>
      </c>
      <c r="V13" s="303">
        <f>'Spielplan Samstag w U18'!$O37</f>
        <v>11</v>
      </c>
      <c r="W13" s="61">
        <f>'Spielplan Samstag w U18'!$V37</f>
        <v>24</v>
      </c>
      <c r="X13" s="62" t="s">
        <v>25</v>
      </c>
      <c r="Y13" s="64">
        <f>'Spielplan Samstag w U18'!$X37</f>
        <v>16</v>
      </c>
      <c r="Z13" s="61">
        <f>'Spielplan Samstag w U18'!$M30</f>
        <v>11</v>
      </c>
      <c r="AA13" s="62" t="s">
        <v>25</v>
      </c>
      <c r="AB13" s="303">
        <f>'Spielplan Samstag w U18'!$O30</f>
        <v>2</v>
      </c>
      <c r="AC13" s="61">
        <f>'Spielplan Samstag w U18'!$V30</f>
        <v>22</v>
      </c>
      <c r="AD13" s="62" t="s">
        <v>25</v>
      </c>
      <c r="AE13" s="64">
        <f>'Spielplan Samstag w U18'!$X30</f>
        <v>11</v>
      </c>
      <c r="AF13" s="61">
        <f>'Spielplan Samstag w U18'!$M34</f>
        <v>11</v>
      </c>
      <c r="AG13" s="62" t="s">
        <v>25</v>
      </c>
      <c r="AH13" s="303">
        <f>'Spielplan Samstag w U18'!$O34</f>
        <v>7</v>
      </c>
      <c r="AI13" s="61">
        <f>'Spielplan Samstag w U18'!$V34</f>
        <v>22</v>
      </c>
      <c r="AJ13" s="62" t="s">
        <v>25</v>
      </c>
      <c r="AK13" s="61">
        <f>'Spielplan Samstag w U18'!$X34</f>
        <v>14</v>
      </c>
      <c r="AL13" s="89">
        <f>E13+Q13+W13+AC13+AI13</f>
        <v>125</v>
      </c>
      <c r="AM13" s="83" t="s">
        <v>25</v>
      </c>
      <c r="AN13" s="349">
        <f>G13+S13+Y13+AE13+AK13</f>
        <v>81</v>
      </c>
      <c r="AO13" s="352"/>
      <c r="AP13" s="66"/>
      <c r="AQ13" s="308"/>
      <c r="AR13" s="346">
        <f>AL13</f>
        <v>125</v>
      </c>
      <c r="AS13" s="328">
        <f>(AL13-AN13)*1000</f>
        <v>44000</v>
      </c>
      <c r="AT13" s="328"/>
      <c r="AU13" s="328"/>
      <c r="AV13" s="328"/>
      <c r="AW13" s="328"/>
      <c r="AX13" s="678">
        <f>IF('Spielplan Samstag w U18'!AB$37+'Spielplan Samstag w U18'!AD$37=0,"",IF(AW14="","",RANK(AW14,AW$11:AW$26,0)))</f>
        <v>1</v>
      </c>
    </row>
    <row r="14" spans="1:50" ht="16.5" customHeight="1">
      <c r="A14" s="684"/>
      <c r="B14" s="67">
        <f>J11</f>
        <v>11</v>
      </c>
      <c r="C14" s="67" t="s">
        <v>25</v>
      </c>
      <c r="D14" s="68">
        <f>H11</f>
        <v>8</v>
      </c>
      <c r="E14" s="69">
        <f>M11</f>
        <v>2</v>
      </c>
      <c r="F14" s="70" t="s">
        <v>25</v>
      </c>
      <c r="G14" s="72">
        <f>K11</f>
        <v>1</v>
      </c>
      <c r="H14" s="688"/>
      <c r="I14" s="689"/>
      <c r="J14" s="689"/>
      <c r="K14" s="689"/>
      <c r="L14" s="689"/>
      <c r="M14" s="693"/>
      <c r="N14" s="313">
        <f>'Spielplan Samstag w U18'!$P26</f>
        <v>11</v>
      </c>
      <c r="O14" s="67" t="s">
        <v>25</v>
      </c>
      <c r="P14" s="302">
        <f>'Spielplan Samstag w U18'!$R26</f>
        <v>5</v>
      </c>
      <c r="Q14" s="69">
        <f>'Spielplan Samstag w U18'!$Y26</f>
        <v>2</v>
      </c>
      <c r="R14" s="70" t="s">
        <v>25</v>
      </c>
      <c r="S14" s="72">
        <f>'Spielplan Samstag w U18'!$AA26</f>
        <v>0</v>
      </c>
      <c r="T14" s="313">
        <f>'Spielplan Samstag w U18'!$P37</f>
        <v>11</v>
      </c>
      <c r="U14" s="67" t="s">
        <v>25</v>
      </c>
      <c r="V14" s="302">
        <f>'Spielplan Samstag w U18'!$R37</f>
        <v>5</v>
      </c>
      <c r="W14" s="69">
        <f>'Spielplan Samstag w U18'!$Y37</f>
        <v>2</v>
      </c>
      <c r="X14" s="70" t="s">
        <v>25</v>
      </c>
      <c r="Y14" s="72">
        <f>'Spielplan Samstag w U18'!$AA37</f>
        <v>0</v>
      </c>
      <c r="Z14" s="313">
        <f>'Spielplan Samstag w U18'!$P30</f>
        <v>11</v>
      </c>
      <c r="AA14" s="67" t="s">
        <v>25</v>
      </c>
      <c r="AB14" s="302">
        <f>'Spielplan Samstag w U18'!$R30</f>
        <v>9</v>
      </c>
      <c r="AC14" s="69">
        <f>'Spielplan Samstag w U18'!$Y30</f>
        <v>2</v>
      </c>
      <c r="AD14" s="70" t="s">
        <v>25</v>
      </c>
      <c r="AE14" s="72">
        <f>'Spielplan Samstag w U18'!$AA30</f>
        <v>0</v>
      </c>
      <c r="AF14" s="313">
        <f>'Spielplan Samstag w U18'!$P34</f>
        <v>11</v>
      </c>
      <c r="AG14" s="67" t="s">
        <v>25</v>
      </c>
      <c r="AH14" s="302">
        <f>'Spielplan Samstag w U18'!$R34</f>
        <v>7</v>
      </c>
      <c r="AI14" s="69">
        <f>'Spielplan Samstag w U18'!$Y34</f>
        <v>2</v>
      </c>
      <c r="AJ14" s="70" t="s">
        <v>25</v>
      </c>
      <c r="AK14" s="69">
        <f>'Spielplan Samstag w U18'!$AA34</f>
        <v>0</v>
      </c>
      <c r="AL14" s="73">
        <f>E14+Q14+W14+AC14+AI14</f>
        <v>10</v>
      </c>
      <c r="AM14" s="84" t="s">
        <v>25</v>
      </c>
      <c r="AN14" s="350">
        <f>G14+S14+Y14+AE14+AK14</f>
        <v>1</v>
      </c>
      <c r="AO14" s="353"/>
      <c r="AP14" s="75"/>
      <c r="AQ14" s="309"/>
      <c r="AR14" s="347"/>
      <c r="AS14" s="329"/>
      <c r="AT14" s="329">
        <f>AL14*100000</f>
        <v>1000000</v>
      </c>
      <c r="AU14" s="329">
        <f>(AL14-AN14)*1000000</f>
        <v>9000000</v>
      </c>
      <c r="AV14" s="330"/>
      <c r="AW14" s="329">
        <f>AV15+AU14+AT14+AS13+AR13</f>
        <v>110044125</v>
      </c>
      <c r="AX14" s="679"/>
    </row>
    <row r="15" spans="1:50" ht="16.5" customHeight="1" thickBot="1">
      <c r="A15" s="685"/>
      <c r="B15" s="314">
        <f>J12</f>
        <v>11</v>
      </c>
      <c r="C15" s="312" t="s">
        <v>25</v>
      </c>
      <c r="D15" s="319">
        <f>H12</f>
        <v>6</v>
      </c>
      <c r="E15" s="76">
        <f>M12</f>
        <v>2</v>
      </c>
      <c r="F15" s="77" t="s">
        <v>25</v>
      </c>
      <c r="G15" s="85">
        <f>K12</f>
        <v>0</v>
      </c>
      <c r="H15" s="690"/>
      <c r="I15" s="691"/>
      <c r="J15" s="691"/>
      <c r="K15" s="691"/>
      <c r="L15" s="691"/>
      <c r="M15" s="694"/>
      <c r="N15" s="317">
        <f>'Spielplan Samstag w U18'!$S26</f>
        <v>0</v>
      </c>
      <c r="O15" s="71" t="s">
        <v>25</v>
      </c>
      <c r="P15" s="315">
        <f>'Spielplan Samstag w U18'!$U26</f>
        <v>0</v>
      </c>
      <c r="Q15" s="78">
        <f>'Spielplan Samstag w U18'!$AB26</f>
        <v>2</v>
      </c>
      <c r="R15" s="79" t="s">
        <v>25</v>
      </c>
      <c r="S15" s="80">
        <f>'Spielplan Samstag w U18'!$AD26</f>
        <v>0</v>
      </c>
      <c r="T15" s="317">
        <f>'Spielplan Samstag w U18'!$S37</f>
        <v>0</v>
      </c>
      <c r="U15" s="71" t="s">
        <v>25</v>
      </c>
      <c r="V15" s="315">
        <f>'Spielplan Samstag w U18'!$U37</f>
        <v>0</v>
      </c>
      <c r="W15" s="78">
        <f>'Spielplan Samstag w U18'!$AB37</f>
        <v>2</v>
      </c>
      <c r="X15" s="79" t="s">
        <v>25</v>
      </c>
      <c r="Y15" s="80">
        <f>'Spielplan Samstag w U18'!$AD37</f>
        <v>0</v>
      </c>
      <c r="Z15" s="317">
        <f>'Spielplan Samstag w U18'!$S30</f>
        <v>0</v>
      </c>
      <c r="AA15" s="71" t="s">
        <v>25</v>
      </c>
      <c r="AB15" s="315">
        <f>'Spielplan Samstag w U18'!$U30</f>
        <v>0</v>
      </c>
      <c r="AC15" s="78">
        <f>'Spielplan Samstag w U18'!$AB30</f>
        <v>2</v>
      </c>
      <c r="AD15" s="79" t="s">
        <v>25</v>
      </c>
      <c r="AE15" s="80">
        <f>'Spielplan Samstag w U18'!$AD30</f>
        <v>0</v>
      </c>
      <c r="AF15" s="317">
        <f>'Spielplan Samstag w U18'!$S34</f>
        <v>0</v>
      </c>
      <c r="AG15" s="71" t="s">
        <v>25</v>
      </c>
      <c r="AH15" s="315">
        <f>'Spielplan Samstag w U18'!$U34</f>
        <v>0</v>
      </c>
      <c r="AI15" s="78">
        <f>'Spielplan Samstag w U18'!$AB34</f>
        <v>2</v>
      </c>
      <c r="AJ15" s="79" t="s">
        <v>25</v>
      </c>
      <c r="AK15" s="78">
        <f>'Spielplan Samstag w U18'!$AD34</f>
        <v>0</v>
      </c>
      <c r="AL15" s="672">
        <f>AL13-AN13</f>
        <v>44</v>
      </c>
      <c r="AM15" s="673"/>
      <c r="AN15" s="674"/>
      <c r="AO15" s="355">
        <f>E15+Q15+W15+AC15+AI15</f>
        <v>10</v>
      </c>
      <c r="AP15" s="82" t="s">
        <v>25</v>
      </c>
      <c r="AQ15" s="310">
        <f>G15+S15+Y15+AE15+AK15</f>
        <v>0</v>
      </c>
      <c r="AR15" s="348"/>
      <c r="AS15" s="331"/>
      <c r="AT15" s="331"/>
      <c r="AU15" s="331"/>
      <c r="AV15" s="332">
        <f>AO15*10000000</f>
        <v>100000000</v>
      </c>
      <c r="AW15" s="331"/>
      <c r="AX15" s="680"/>
    </row>
    <row r="16" spans="1:50" ht="16.5" customHeight="1" thickTop="1">
      <c r="A16" s="683" t="str">
        <f>'Spielplan Samstag w U18'!H13</f>
        <v>Baden</v>
      </c>
      <c r="B16" s="63">
        <f>P10</f>
        <v>1</v>
      </c>
      <c r="C16" s="63" t="s">
        <v>25</v>
      </c>
      <c r="D16" s="318">
        <f>N10</f>
        <v>11</v>
      </c>
      <c r="E16" s="61">
        <f>S10</f>
        <v>9</v>
      </c>
      <c r="F16" s="62" t="s">
        <v>25</v>
      </c>
      <c r="G16" s="64">
        <f>Q10</f>
        <v>22</v>
      </c>
      <c r="H16" s="63">
        <f>P13</f>
        <v>6</v>
      </c>
      <c r="I16" s="63" t="s">
        <v>25</v>
      </c>
      <c r="J16" s="318">
        <f>N13</f>
        <v>11</v>
      </c>
      <c r="K16" s="61">
        <f>S13</f>
        <v>11</v>
      </c>
      <c r="L16" s="62" t="s">
        <v>25</v>
      </c>
      <c r="M16" s="64">
        <f>Q13</f>
        <v>22</v>
      </c>
      <c r="N16" s="686"/>
      <c r="O16" s="687"/>
      <c r="P16" s="687"/>
      <c r="Q16" s="687"/>
      <c r="R16" s="687"/>
      <c r="S16" s="692"/>
      <c r="T16" s="61">
        <f>'Spielplan Samstag w U18'!$M24</f>
        <v>11</v>
      </c>
      <c r="U16" s="62" t="s">
        <v>25</v>
      </c>
      <c r="V16" s="303">
        <f>'Spielplan Samstag w U18'!$O24</f>
        <v>7</v>
      </c>
      <c r="W16" s="61">
        <f>'Spielplan Samstag w U18'!$V24</f>
        <v>26</v>
      </c>
      <c r="X16" s="62" t="s">
        <v>25</v>
      </c>
      <c r="Y16" s="64">
        <f>'Spielplan Samstag w U18'!$X24</f>
        <v>29</v>
      </c>
      <c r="Z16" s="61">
        <f>'Spielplan Samstag w U18'!$M32</f>
        <v>9</v>
      </c>
      <c r="AA16" s="62" t="s">
        <v>25</v>
      </c>
      <c r="AB16" s="303">
        <f>'Spielplan Samstag w U18'!$O32</f>
        <v>11</v>
      </c>
      <c r="AC16" s="61">
        <f>'Spielplan Samstag w U18'!$V32</f>
        <v>33</v>
      </c>
      <c r="AD16" s="62" t="s">
        <v>25</v>
      </c>
      <c r="AE16" s="64">
        <f>'Spielplan Samstag w U18'!$X32</f>
        <v>30</v>
      </c>
      <c r="AF16" s="61">
        <f>'Spielplan Samstag w U18'!$M36</f>
        <v>7</v>
      </c>
      <c r="AG16" s="62" t="s">
        <v>25</v>
      </c>
      <c r="AH16" s="303">
        <f>'Spielplan Samstag w U18'!$O36</f>
        <v>11</v>
      </c>
      <c r="AI16" s="61">
        <f>'Spielplan Samstag w U18'!$V36</f>
        <v>29</v>
      </c>
      <c r="AJ16" s="62" t="s">
        <v>25</v>
      </c>
      <c r="AK16" s="61">
        <f>'Spielplan Samstag w U18'!$X36</f>
        <v>26</v>
      </c>
      <c r="AL16" s="89">
        <f>E16+K16+W16+AC16+AI16</f>
        <v>108</v>
      </c>
      <c r="AM16" s="83" t="s">
        <v>25</v>
      </c>
      <c r="AN16" s="349">
        <f>G16+M16+Y16+AE16+AK16</f>
        <v>129</v>
      </c>
      <c r="AO16" s="352"/>
      <c r="AP16" s="66"/>
      <c r="AQ16" s="308"/>
      <c r="AR16" s="346">
        <f>AL16</f>
        <v>108</v>
      </c>
      <c r="AS16" s="328">
        <f>(AL16-AN16)*1000</f>
        <v>-21000</v>
      </c>
      <c r="AT16" s="328"/>
      <c r="AU16" s="328"/>
      <c r="AV16" s="328"/>
      <c r="AW16" s="328"/>
      <c r="AX16" s="678">
        <f>IF('Spielplan Samstag w U18'!AB$37+'Spielplan Samstag w U18'!AD$37=0,"",IF(AW17="","",RANK(AW17,AW$11:AW$26,0)))</f>
        <v>4</v>
      </c>
    </row>
    <row r="17" spans="1:50" ht="16.5" customHeight="1">
      <c r="A17" s="684"/>
      <c r="B17" s="67">
        <f>P11</f>
        <v>8</v>
      </c>
      <c r="C17" s="67" t="s">
        <v>25</v>
      </c>
      <c r="D17" s="68">
        <f>N11</f>
        <v>11</v>
      </c>
      <c r="E17" s="69">
        <f>S11</f>
        <v>0</v>
      </c>
      <c r="F17" s="70" t="s">
        <v>25</v>
      </c>
      <c r="G17" s="72">
        <f>Q11</f>
        <v>2</v>
      </c>
      <c r="H17" s="67">
        <f>P14</f>
        <v>5</v>
      </c>
      <c r="I17" s="67" t="s">
        <v>25</v>
      </c>
      <c r="J17" s="68">
        <f>N14</f>
        <v>11</v>
      </c>
      <c r="K17" s="69">
        <f>S14</f>
        <v>0</v>
      </c>
      <c r="L17" s="70" t="s">
        <v>25</v>
      </c>
      <c r="M17" s="72">
        <f>Q14</f>
        <v>2</v>
      </c>
      <c r="N17" s="688"/>
      <c r="O17" s="689"/>
      <c r="P17" s="689"/>
      <c r="Q17" s="689"/>
      <c r="R17" s="689"/>
      <c r="S17" s="693"/>
      <c r="T17" s="313">
        <f>'Spielplan Samstag w U18'!$P24</f>
        <v>9</v>
      </c>
      <c r="U17" s="67" t="s">
        <v>25</v>
      </c>
      <c r="V17" s="302">
        <f>'Spielplan Samstag w U18'!$R24</f>
        <v>11</v>
      </c>
      <c r="W17" s="69">
        <f>'Spielplan Samstag w U18'!$Y24</f>
        <v>1</v>
      </c>
      <c r="X17" s="70" t="s">
        <v>25</v>
      </c>
      <c r="Y17" s="72">
        <f>'Spielplan Samstag w U18'!$AA24</f>
        <v>2</v>
      </c>
      <c r="Z17" s="313">
        <f>'Spielplan Samstag w U18'!$P32</f>
        <v>11</v>
      </c>
      <c r="AA17" s="67" t="s">
        <v>25</v>
      </c>
      <c r="AB17" s="302">
        <f>'Spielplan Samstag w U18'!$R32</f>
        <v>4</v>
      </c>
      <c r="AC17" s="69">
        <f>'Spielplan Samstag w U18'!$Y32</f>
        <v>1</v>
      </c>
      <c r="AD17" s="70" t="s">
        <v>25</v>
      </c>
      <c r="AE17" s="72">
        <f>'Spielplan Samstag w U18'!$AA32</f>
        <v>2</v>
      </c>
      <c r="AF17" s="313">
        <f>'Spielplan Samstag w U18'!$P36</f>
        <v>11</v>
      </c>
      <c r="AG17" s="67" t="s">
        <v>25</v>
      </c>
      <c r="AH17" s="302">
        <f>'Spielplan Samstag w U18'!$R36</f>
        <v>8</v>
      </c>
      <c r="AI17" s="69">
        <f>'Spielplan Samstag w U18'!$Y36</f>
        <v>2</v>
      </c>
      <c r="AJ17" s="70" t="s">
        <v>25</v>
      </c>
      <c r="AK17" s="69">
        <f>'Spielplan Samstag w U18'!$AA36</f>
        <v>1</v>
      </c>
      <c r="AL17" s="73">
        <f>E17+K17+W17+AC17+AI17</f>
        <v>4</v>
      </c>
      <c r="AM17" s="84" t="s">
        <v>25</v>
      </c>
      <c r="AN17" s="350">
        <f>G17+M17+Y17+AE17+AK17</f>
        <v>9</v>
      </c>
      <c r="AO17" s="353"/>
      <c r="AP17" s="75"/>
      <c r="AQ17" s="309"/>
      <c r="AR17" s="347"/>
      <c r="AS17" s="329"/>
      <c r="AT17" s="329">
        <f>AL17*100000</f>
        <v>400000</v>
      </c>
      <c r="AU17" s="329">
        <f>(AL17-AN17)*1000000</f>
        <v>-5000000</v>
      </c>
      <c r="AV17" s="330"/>
      <c r="AW17" s="329">
        <f>AV18+AU17+AT17+AS16+AR16</f>
        <v>15379108</v>
      </c>
      <c r="AX17" s="679"/>
    </row>
    <row r="18" spans="1:50" ht="16.5" customHeight="1" thickBot="1">
      <c r="A18" s="685"/>
      <c r="B18" s="314">
        <f>P12</f>
        <v>0</v>
      </c>
      <c r="C18" s="312" t="s">
        <v>25</v>
      </c>
      <c r="D18" s="319">
        <f>N12</f>
        <v>0</v>
      </c>
      <c r="E18" s="76">
        <f>S12</f>
        <v>0</v>
      </c>
      <c r="F18" s="77" t="s">
        <v>25</v>
      </c>
      <c r="G18" s="85">
        <f>Q12</f>
        <v>2</v>
      </c>
      <c r="H18" s="314">
        <f>P15</f>
        <v>0</v>
      </c>
      <c r="I18" s="312" t="s">
        <v>25</v>
      </c>
      <c r="J18" s="319">
        <f>N15</f>
        <v>0</v>
      </c>
      <c r="K18" s="76">
        <f>S15</f>
        <v>0</v>
      </c>
      <c r="L18" s="77" t="s">
        <v>25</v>
      </c>
      <c r="M18" s="85">
        <f>Q15</f>
        <v>2</v>
      </c>
      <c r="N18" s="690"/>
      <c r="O18" s="691"/>
      <c r="P18" s="691"/>
      <c r="Q18" s="691"/>
      <c r="R18" s="691"/>
      <c r="S18" s="694"/>
      <c r="T18" s="317">
        <f>'Spielplan Samstag w U18'!$S24</f>
        <v>6</v>
      </c>
      <c r="U18" s="71" t="s">
        <v>25</v>
      </c>
      <c r="V18" s="315">
        <f>'Spielplan Samstag w U18'!$U24</f>
        <v>11</v>
      </c>
      <c r="W18" s="78">
        <f>'Spielplan Samstag w U18'!$AB24</f>
        <v>0</v>
      </c>
      <c r="X18" s="79" t="s">
        <v>25</v>
      </c>
      <c r="Y18" s="80">
        <f>'Spielplan Samstag w U18'!$AD24</f>
        <v>2</v>
      </c>
      <c r="Z18" s="317">
        <f>'Spielplan Samstag w U18'!$S32</f>
        <v>13</v>
      </c>
      <c r="AA18" s="71" t="s">
        <v>25</v>
      </c>
      <c r="AB18" s="315">
        <f>'Spielplan Samstag w U18'!$U32</f>
        <v>15</v>
      </c>
      <c r="AC18" s="78">
        <f>'Spielplan Samstag w U18'!$AB32</f>
        <v>0</v>
      </c>
      <c r="AD18" s="79" t="s">
        <v>25</v>
      </c>
      <c r="AE18" s="80">
        <f>'Spielplan Samstag w U18'!$AD32</f>
        <v>2</v>
      </c>
      <c r="AF18" s="317">
        <f>'Spielplan Samstag w U18'!$S36</f>
        <v>11</v>
      </c>
      <c r="AG18" s="71" t="s">
        <v>25</v>
      </c>
      <c r="AH18" s="315">
        <f>'Spielplan Samstag w U18'!$U36</f>
        <v>7</v>
      </c>
      <c r="AI18" s="78">
        <f>'Spielplan Samstag w U18'!$AB36</f>
        <v>2</v>
      </c>
      <c r="AJ18" s="79" t="s">
        <v>25</v>
      </c>
      <c r="AK18" s="78">
        <f>'Spielplan Samstag w U18'!$AD36</f>
        <v>0</v>
      </c>
      <c r="AL18" s="672">
        <f>AL16-AN16</f>
        <v>-21</v>
      </c>
      <c r="AM18" s="673"/>
      <c r="AN18" s="674"/>
      <c r="AO18" s="355">
        <f>E18+K18+W18+AC18+AI18</f>
        <v>2</v>
      </c>
      <c r="AP18" s="82" t="s">
        <v>25</v>
      </c>
      <c r="AQ18" s="310">
        <f>G18+M18+Y18+AE18+AK18</f>
        <v>8</v>
      </c>
      <c r="AR18" s="348"/>
      <c r="AS18" s="331"/>
      <c r="AT18" s="331"/>
      <c r="AU18" s="331"/>
      <c r="AV18" s="332">
        <f>AO18*10000000</f>
        <v>20000000</v>
      </c>
      <c r="AW18" s="331"/>
      <c r="AX18" s="680"/>
    </row>
    <row r="19" spans="1:50" ht="16.5" customHeight="1" thickTop="1">
      <c r="A19" s="683" t="str">
        <f>'Spielplan Samstag w U18'!H14</f>
        <v>Westfalen</v>
      </c>
      <c r="B19" s="63">
        <f>V10</f>
        <v>11</v>
      </c>
      <c r="C19" s="63" t="s">
        <v>25</v>
      </c>
      <c r="D19" s="318">
        <f>T10</f>
        <v>7</v>
      </c>
      <c r="E19" s="61">
        <f>Y10</f>
        <v>25</v>
      </c>
      <c r="F19" s="62" t="s">
        <v>25</v>
      </c>
      <c r="G19" s="64">
        <f>W10</f>
        <v>29</v>
      </c>
      <c r="H19" s="63">
        <f>V13</f>
        <v>11</v>
      </c>
      <c r="I19" s="63" t="s">
        <v>25</v>
      </c>
      <c r="J19" s="318">
        <f>T13</f>
        <v>13</v>
      </c>
      <c r="K19" s="61">
        <f>Y13</f>
        <v>16</v>
      </c>
      <c r="L19" s="62" t="s">
        <v>25</v>
      </c>
      <c r="M19" s="64">
        <f>W13</f>
        <v>24</v>
      </c>
      <c r="N19" s="63">
        <f>V16</f>
        <v>7</v>
      </c>
      <c r="O19" s="63" t="s">
        <v>25</v>
      </c>
      <c r="P19" s="318">
        <f>T16</f>
        <v>11</v>
      </c>
      <c r="Q19" s="61">
        <f>Y16</f>
        <v>29</v>
      </c>
      <c r="R19" s="62" t="s">
        <v>25</v>
      </c>
      <c r="S19" s="64">
        <f>W16</f>
        <v>26</v>
      </c>
      <c r="T19" s="686"/>
      <c r="U19" s="687"/>
      <c r="V19" s="687"/>
      <c r="W19" s="687"/>
      <c r="X19" s="687"/>
      <c r="Y19" s="692"/>
      <c r="Z19" s="61">
        <f>'Spielplan Samstag w U18'!$M28</f>
        <v>11</v>
      </c>
      <c r="AA19" s="62" t="s">
        <v>25</v>
      </c>
      <c r="AB19" s="303">
        <f>'Spielplan Samstag w U18'!$O28</f>
        <v>5</v>
      </c>
      <c r="AC19" s="61">
        <f>'Spielplan Samstag w U18'!$V28</f>
        <v>22</v>
      </c>
      <c r="AD19" s="62" t="s">
        <v>25</v>
      </c>
      <c r="AE19" s="64">
        <f>'Spielplan Samstag w U18'!$X28</f>
        <v>13</v>
      </c>
      <c r="AF19" s="61">
        <f>'Spielplan Samstag w U18'!$M31</f>
        <v>11</v>
      </c>
      <c r="AG19" s="62" t="s">
        <v>25</v>
      </c>
      <c r="AH19" s="303">
        <f>'Spielplan Samstag w U18'!$O31</f>
        <v>6</v>
      </c>
      <c r="AI19" s="61">
        <f>'Spielplan Samstag w U18'!$V31</f>
        <v>22</v>
      </c>
      <c r="AJ19" s="62" t="s">
        <v>25</v>
      </c>
      <c r="AK19" s="61">
        <f>'Spielplan Samstag w U18'!$X31</f>
        <v>14</v>
      </c>
      <c r="AL19" s="89">
        <f>E19+K19+Q19+AC19+AI19</f>
        <v>114</v>
      </c>
      <c r="AM19" s="83" t="s">
        <v>25</v>
      </c>
      <c r="AN19" s="349">
        <f>G19+M19+S19+AE19+AK19</f>
        <v>106</v>
      </c>
      <c r="AO19" s="352"/>
      <c r="AP19" s="66"/>
      <c r="AQ19" s="308"/>
      <c r="AR19" s="346">
        <f>AL19</f>
        <v>114</v>
      </c>
      <c r="AS19" s="328">
        <f>(AL19-AN19)*1000</f>
        <v>8000</v>
      </c>
      <c r="AT19" s="328"/>
      <c r="AU19" s="328"/>
      <c r="AV19" s="328"/>
      <c r="AW19" s="328"/>
      <c r="AX19" s="678">
        <f>IF('Spielplan Samstag w U18'!AB$37+'Spielplan Samstag w U18'!AD$37=0,"",IF(AW20="","",RANK(AW20,AW$11:AW$26,0)))</f>
        <v>3</v>
      </c>
    </row>
    <row r="20" spans="1:50" ht="16.5" customHeight="1">
      <c r="A20" s="684"/>
      <c r="B20" s="67">
        <f>V11</f>
        <v>8</v>
      </c>
      <c r="C20" s="67" t="s">
        <v>25</v>
      </c>
      <c r="D20" s="68">
        <f>T11</f>
        <v>11</v>
      </c>
      <c r="E20" s="69">
        <f>Y11</f>
        <v>1</v>
      </c>
      <c r="F20" s="70" t="s">
        <v>25</v>
      </c>
      <c r="G20" s="72">
        <f>W11</f>
        <v>2</v>
      </c>
      <c r="H20" s="67">
        <f>V14</f>
        <v>5</v>
      </c>
      <c r="I20" s="67" t="s">
        <v>25</v>
      </c>
      <c r="J20" s="68">
        <f>T14</f>
        <v>11</v>
      </c>
      <c r="K20" s="69">
        <f>Y14</f>
        <v>0</v>
      </c>
      <c r="L20" s="70" t="s">
        <v>25</v>
      </c>
      <c r="M20" s="72">
        <f>W14</f>
        <v>2</v>
      </c>
      <c r="N20" s="67">
        <f>V17</f>
        <v>11</v>
      </c>
      <c r="O20" s="67" t="s">
        <v>25</v>
      </c>
      <c r="P20" s="68">
        <f>T17</f>
        <v>9</v>
      </c>
      <c r="Q20" s="69">
        <f>Y17</f>
        <v>2</v>
      </c>
      <c r="R20" s="70" t="s">
        <v>25</v>
      </c>
      <c r="S20" s="72">
        <f>W17</f>
        <v>1</v>
      </c>
      <c r="T20" s="688"/>
      <c r="U20" s="689"/>
      <c r="V20" s="689"/>
      <c r="W20" s="689"/>
      <c r="X20" s="689"/>
      <c r="Y20" s="693"/>
      <c r="Z20" s="313">
        <f>'Spielplan Samstag w U18'!$P28</f>
        <v>11</v>
      </c>
      <c r="AA20" s="67" t="s">
        <v>25</v>
      </c>
      <c r="AB20" s="302">
        <f>'Spielplan Samstag w U18'!$R28</f>
        <v>8</v>
      </c>
      <c r="AC20" s="69">
        <f>'Spielplan Samstag w U18'!$Y28</f>
        <v>2</v>
      </c>
      <c r="AD20" s="70" t="s">
        <v>25</v>
      </c>
      <c r="AE20" s="72">
        <f>'Spielplan Samstag w U18'!$AA28</f>
        <v>0</v>
      </c>
      <c r="AF20" s="313">
        <f>'Spielplan Samstag w U18'!$P31</f>
        <v>11</v>
      </c>
      <c r="AG20" s="67" t="s">
        <v>25</v>
      </c>
      <c r="AH20" s="302">
        <f>'Spielplan Samstag w U18'!$R31</f>
        <v>8</v>
      </c>
      <c r="AI20" s="69">
        <f>'Spielplan Samstag w U18'!$Y31</f>
        <v>2</v>
      </c>
      <c r="AJ20" s="70" t="s">
        <v>25</v>
      </c>
      <c r="AK20" s="69">
        <f>'Spielplan Samstag w U18'!$AA31</f>
        <v>0</v>
      </c>
      <c r="AL20" s="73">
        <f>E20+K20+Q20+AC20+AI20</f>
        <v>7</v>
      </c>
      <c r="AM20" s="84" t="s">
        <v>25</v>
      </c>
      <c r="AN20" s="350">
        <f>G20+M20+S20+AE20+AK20</f>
        <v>5</v>
      </c>
      <c r="AO20" s="353"/>
      <c r="AP20" s="75"/>
      <c r="AQ20" s="309"/>
      <c r="AR20" s="347"/>
      <c r="AS20" s="329"/>
      <c r="AT20" s="329">
        <f>AL20*100000</f>
        <v>700000</v>
      </c>
      <c r="AU20" s="329">
        <f>(AL20-AN20)*1000000</f>
        <v>2000000</v>
      </c>
      <c r="AV20" s="330"/>
      <c r="AW20" s="329">
        <f>AV21+AU20+AT20+AS19+AR19</f>
        <v>62708114</v>
      </c>
      <c r="AX20" s="679"/>
    </row>
    <row r="21" spans="1:50" ht="16.5" customHeight="1" thickBot="1">
      <c r="A21" s="685"/>
      <c r="B21" s="314">
        <f>V12</f>
        <v>6</v>
      </c>
      <c r="C21" s="312" t="s">
        <v>25</v>
      </c>
      <c r="D21" s="319">
        <f>T12</f>
        <v>0</v>
      </c>
      <c r="E21" s="76">
        <f>Y12</f>
        <v>0</v>
      </c>
      <c r="F21" s="77" t="s">
        <v>25</v>
      </c>
      <c r="G21" s="85">
        <f>W12</f>
        <v>2</v>
      </c>
      <c r="H21" s="314">
        <f>V15</f>
        <v>0</v>
      </c>
      <c r="I21" s="312" t="s">
        <v>25</v>
      </c>
      <c r="J21" s="319">
        <f>T15</f>
        <v>0</v>
      </c>
      <c r="K21" s="76">
        <f>Y15</f>
        <v>0</v>
      </c>
      <c r="L21" s="77" t="s">
        <v>25</v>
      </c>
      <c r="M21" s="85">
        <f>W15</f>
        <v>2</v>
      </c>
      <c r="N21" s="314">
        <f>V18</f>
        <v>11</v>
      </c>
      <c r="O21" s="312" t="s">
        <v>25</v>
      </c>
      <c r="P21" s="319">
        <f>T18</f>
        <v>6</v>
      </c>
      <c r="Q21" s="76">
        <f>Y18</f>
        <v>2</v>
      </c>
      <c r="R21" s="77" t="s">
        <v>25</v>
      </c>
      <c r="S21" s="85">
        <f>W18</f>
        <v>0</v>
      </c>
      <c r="T21" s="690"/>
      <c r="U21" s="691"/>
      <c r="V21" s="691"/>
      <c r="W21" s="691"/>
      <c r="X21" s="691"/>
      <c r="Y21" s="694"/>
      <c r="Z21" s="317">
        <f>'Spielplan Samstag w U18'!$S28</f>
        <v>0</v>
      </c>
      <c r="AA21" s="71" t="s">
        <v>25</v>
      </c>
      <c r="AB21" s="315">
        <f>'Spielplan Samstag w U18'!$U28</f>
        <v>0</v>
      </c>
      <c r="AC21" s="78">
        <f>'Spielplan Samstag w U18'!$AB28</f>
        <v>2</v>
      </c>
      <c r="AD21" s="79" t="s">
        <v>25</v>
      </c>
      <c r="AE21" s="80">
        <f>'Spielplan Samstag w U18'!$AD28</f>
        <v>0</v>
      </c>
      <c r="AF21" s="317">
        <f>'Spielplan Samstag w U18'!$S31</f>
        <v>0</v>
      </c>
      <c r="AG21" s="71" t="s">
        <v>25</v>
      </c>
      <c r="AH21" s="315">
        <f>'Spielplan Samstag w U18'!$U31</f>
        <v>0</v>
      </c>
      <c r="AI21" s="78">
        <f>'Spielplan Samstag w U18'!$AB31</f>
        <v>2</v>
      </c>
      <c r="AJ21" s="79" t="s">
        <v>25</v>
      </c>
      <c r="AK21" s="78">
        <f>'Spielplan Samstag w U18'!$AD31</f>
        <v>0</v>
      </c>
      <c r="AL21" s="672">
        <f>AL19-AN19</f>
        <v>8</v>
      </c>
      <c r="AM21" s="673"/>
      <c r="AN21" s="674"/>
      <c r="AO21" s="355">
        <f>E21+K21+Q21+AC21+AI21</f>
        <v>6</v>
      </c>
      <c r="AP21" s="82" t="s">
        <v>25</v>
      </c>
      <c r="AQ21" s="310">
        <f>G21+M21+S21+AE21+AK21</f>
        <v>4</v>
      </c>
      <c r="AR21" s="348"/>
      <c r="AS21" s="331"/>
      <c r="AT21" s="331"/>
      <c r="AU21" s="331"/>
      <c r="AV21" s="332">
        <f>AO21*10000000</f>
        <v>60000000</v>
      </c>
      <c r="AW21" s="331"/>
      <c r="AX21" s="680"/>
    </row>
    <row r="22" spans="1:50" ht="16.5" customHeight="1" thickTop="1">
      <c r="A22" s="683" t="str">
        <f>'Spielplan Samstag w U18'!H15</f>
        <v>Berlin/Brandenburg</v>
      </c>
      <c r="B22" s="63">
        <f>AB10</f>
        <v>4</v>
      </c>
      <c r="C22" s="63" t="s">
        <v>25</v>
      </c>
      <c r="D22" s="318">
        <f>Z10</f>
        <v>11</v>
      </c>
      <c r="E22" s="61">
        <f>AE10</f>
        <v>9</v>
      </c>
      <c r="F22" s="62" t="s">
        <v>25</v>
      </c>
      <c r="G22" s="64">
        <f>AC10</f>
        <v>22</v>
      </c>
      <c r="H22" s="63">
        <f>AB13</f>
        <v>2</v>
      </c>
      <c r="I22" s="63" t="s">
        <v>25</v>
      </c>
      <c r="J22" s="318">
        <f>Z13</f>
        <v>11</v>
      </c>
      <c r="K22" s="61">
        <f>AE13</f>
        <v>11</v>
      </c>
      <c r="L22" s="62" t="s">
        <v>25</v>
      </c>
      <c r="M22" s="64">
        <f>AC13</f>
        <v>22</v>
      </c>
      <c r="N22" s="63">
        <f>AB16</f>
        <v>11</v>
      </c>
      <c r="O22" s="63" t="s">
        <v>25</v>
      </c>
      <c r="P22" s="318">
        <f>Z16</f>
        <v>9</v>
      </c>
      <c r="Q22" s="61">
        <f>AE16</f>
        <v>30</v>
      </c>
      <c r="R22" s="62" t="s">
        <v>25</v>
      </c>
      <c r="S22" s="64">
        <f>AC16</f>
        <v>33</v>
      </c>
      <c r="T22" s="63">
        <f>AB19</f>
        <v>5</v>
      </c>
      <c r="U22" s="63" t="s">
        <v>25</v>
      </c>
      <c r="V22" s="318">
        <f>Z19</f>
        <v>11</v>
      </c>
      <c r="W22" s="61">
        <f>AE19</f>
        <v>13</v>
      </c>
      <c r="X22" s="62" t="s">
        <v>25</v>
      </c>
      <c r="Y22" s="64">
        <f>AC19</f>
        <v>22</v>
      </c>
      <c r="Z22" s="686"/>
      <c r="AA22" s="687"/>
      <c r="AB22" s="687"/>
      <c r="AC22" s="687"/>
      <c r="AD22" s="687"/>
      <c r="AE22" s="692"/>
      <c r="AF22" s="61">
        <f>'Spielplan Samstag w U18'!$M25</f>
        <v>11</v>
      </c>
      <c r="AG22" s="62" t="s">
        <v>25</v>
      </c>
      <c r="AH22" s="303">
        <f>'Spielplan Samstag w U18'!$O25</f>
        <v>13</v>
      </c>
      <c r="AI22" s="61">
        <f>'Spielplan Samstag w U18'!$V25</f>
        <v>28</v>
      </c>
      <c r="AJ22" s="62" t="s">
        <v>25</v>
      </c>
      <c r="AK22" s="61">
        <f>'Spielplan Samstag w U18'!$X25</f>
        <v>33</v>
      </c>
      <c r="AL22" s="89">
        <f>E22+K22+Q22+W22+AI22</f>
        <v>91</v>
      </c>
      <c r="AM22" s="83" t="s">
        <v>25</v>
      </c>
      <c r="AN22" s="349">
        <f>G22+M22+S22+Y22+AK22</f>
        <v>132</v>
      </c>
      <c r="AO22" s="352"/>
      <c r="AP22" s="66"/>
      <c r="AQ22" s="308"/>
      <c r="AR22" s="346">
        <f>AL22</f>
        <v>91</v>
      </c>
      <c r="AS22" s="328">
        <f>(AL22-AN22)*1000</f>
        <v>-41000</v>
      </c>
      <c r="AT22" s="328"/>
      <c r="AU22" s="328"/>
      <c r="AV22" s="328"/>
      <c r="AW22" s="328"/>
      <c r="AX22" s="678">
        <f>IF('Spielplan Samstag w U18'!AB$37+'Spielplan Samstag w U18'!AD$37=0,"",IF(AW23="","",RANK(AW23,AW$11:AW$26,0)))</f>
        <v>6</v>
      </c>
    </row>
    <row r="23" spans="1:50" ht="16.5" customHeight="1">
      <c r="A23" s="684"/>
      <c r="B23" s="67">
        <f>AB11</f>
        <v>5</v>
      </c>
      <c r="C23" s="67" t="s">
        <v>25</v>
      </c>
      <c r="D23" s="68">
        <f>Z11</f>
        <v>11</v>
      </c>
      <c r="E23" s="69">
        <f>AE11</f>
        <v>0</v>
      </c>
      <c r="F23" s="70" t="s">
        <v>25</v>
      </c>
      <c r="G23" s="72">
        <f>AC11</f>
        <v>2</v>
      </c>
      <c r="H23" s="67">
        <f>AB14</f>
        <v>9</v>
      </c>
      <c r="I23" s="67" t="s">
        <v>25</v>
      </c>
      <c r="J23" s="68">
        <f>Z14</f>
        <v>11</v>
      </c>
      <c r="K23" s="69">
        <f>AE14</f>
        <v>0</v>
      </c>
      <c r="L23" s="70" t="s">
        <v>25</v>
      </c>
      <c r="M23" s="72">
        <f>AC14</f>
        <v>2</v>
      </c>
      <c r="N23" s="67">
        <f>AB17</f>
        <v>4</v>
      </c>
      <c r="O23" s="67" t="s">
        <v>25</v>
      </c>
      <c r="P23" s="68">
        <f>Z17</f>
        <v>11</v>
      </c>
      <c r="Q23" s="69">
        <f>AE17</f>
        <v>2</v>
      </c>
      <c r="R23" s="70" t="s">
        <v>25</v>
      </c>
      <c r="S23" s="72">
        <f>AC17</f>
        <v>1</v>
      </c>
      <c r="T23" s="67">
        <f>AB20</f>
        <v>8</v>
      </c>
      <c r="U23" s="67" t="s">
        <v>25</v>
      </c>
      <c r="V23" s="68">
        <f>Z20</f>
        <v>11</v>
      </c>
      <c r="W23" s="69">
        <f>AE20</f>
        <v>0</v>
      </c>
      <c r="X23" s="70" t="s">
        <v>25</v>
      </c>
      <c r="Y23" s="72">
        <f>AC20</f>
        <v>2</v>
      </c>
      <c r="Z23" s="688"/>
      <c r="AA23" s="689"/>
      <c r="AB23" s="689"/>
      <c r="AC23" s="689"/>
      <c r="AD23" s="689"/>
      <c r="AE23" s="693"/>
      <c r="AF23" s="313">
        <f>'Spielplan Samstag w U18'!$P25</f>
        <v>11</v>
      </c>
      <c r="AG23" s="67" t="s">
        <v>25</v>
      </c>
      <c r="AH23" s="302">
        <f>'Spielplan Samstag w U18'!$R25</f>
        <v>9</v>
      </c>
      <c r="AI23" s="69">
        <f>'Spielplan Samstag w U18'!$Y25</f>
        <v>1</v>
      </c>
      <c r="AJ23" s="70" t="s">
        <v>25</v>
      </c>
      <c r="AK23" s="69">
        <f>'Spielplan Samstag w U18'!$AA25</f>
        <v>2</v>
      </c>
      <c r="AL23" s="73">
        <f>E23+K23+Q23+W23+AI23</f>
        <v>3</v>
      </c>
      <c r="AM23" s="84" t="s">
        <v>25</v>
      </c>
      <c r="AN23" s="350">
        <f>G23+M23+S23+Y23+AK23</f>
        <v>9</v>
      </c>
      <c r="AO23" s="353"/>
      <c r="AP23" s="75"/>
      <c r="AQ23" s="309"/>
      <c r="AR23" s="347"/>
      <c r="AS23" s="329"/>
      <c r="AT23" s="329">
        <f>AL23*100000</f>
        <v>300000</v>
      </c>
      <c r="AU23" s="329">
        <f>(AL23-AN23)*1000000</f>
        <v>-6000000</v>
      </c>
      <c r="AV23" s="330"/>
      <c r="AW23" s="329">
        <f>AV24+AU23+AT23+AS22+AR22</f>
        <v>14259091</v>
      </c>
      <c r="AX23" s="679"/>
    </row>
    <row r="24" spans="1:50" ht="16.5" customHeight="1" thickBot="1">
      <c r="A24" s="685"/>
      <c r="B24" s="314">
        <f>AB12</f>
        <v>0</v>
      </c>
      <c r="C24" s="312" t="s">
        <v>25</v>
      </c>
      <c r="D24" s="319">
        <f>Z12</f>
        <v>0</v>
      </c>
      <c r="E24" s="76">
        <f>AE12</f>
        <v>0</v>
      </c>
      <c r="F24" s="77" t="s">
        <v>25</v>
      </c>
      <c r="G24" s="85">
        <f>AC12</f>
        <v>2</v>
      </c>
      <c r="H24" s="314">
        <f>AB15</f>
        <v>0</v>
      </c>
      <c r="I24" s="312" t="s">
        <v>25</v>
      </c>
      <c r="J24" s="319">
        <f>Z15</f>
        <v>0</v>
      </c>
      <c r="K24" s="76">
        <f>AE15</f>
        <v>0</v>
      </c>
      <c r="L24" s="77" t="s">
        <v>25</v>
      </c>
      <c r="M24" s="85">
        <f>AC15</f>
        <v>2</v>
      </c>
      <c r="N24" s="314">
        <f>AB18</f>
        <v>15</v>
      </c>
      <c r="O24" s="312" t="s">
        <v>25</v>
      </c>
      <c r="P24" s="319">
        <f>Z18</f>
        <v>13</v>
      </c>
      <c r="Q24" s="76">
        <f>AE18</f>
        <v>2</v>
      </c>
      <c r="R24" s="77" t="s">
        <v>25</v>
      </c>
      <c r="S24" s="85">
        <f>AC18</f>
        <v>0</v>
      </c>
      <c r="T24" s="314">
        <f>AB21</f>
        <v>0</v>
      </c>
      <c r="U24" s="312" t="s">
        <v>25</v>
      </c>
      <c r="V24" s="319">
        <f>Z21</f>
        <v>0</v>
      </c>
      <c r="W24" s="76">
        <f>AE21</f>
        <v>0</v>
      </c>
      <c r="X24" s="77" t="s">
        <v>25</v>
      </c>
      <c r="Y24" s="85">
        <f>AC21</f>
        <v>2</v>
      </c>
      <c r="Z24" s="690"/>
      <c r="AA24" s="691"/>
      <c r="AB24" s="691"/>
      <c r="AC24" s="691"/>
      <c r="AD24" s="691"/>
      <c r="AE24" s="694"/>
      <c r="AF24" s="317">
        <f>'Spielplan Samstag w U18'!$S25</f>
        <v>6</v>
      </c>
      <c r="AG24" s="71" t="s">
        <v>25</v>
      </c>
      <c r="AH24" s="315">
        <f>'Spielplan Samstag w U18'!$U25</f>
        <v>11</v>
      </c>
      <c r="AI24" s="78">
        <f>'Spielplan Samstag w U18'!$AB25</f>
        <v>0</v>
      </c>
      <c r="AJ24" s="79" t="s">
        <v>25</v>
      </c>
      <c r="AK24" s="78">
        <f>'Spielplan Samstag w U18'!$AD25</f>
        <v>2</v>
      </c>
      <c r="AL24" s="672">
        <f>AL22-AN22</f>
        <v>-41</v>
      </c>
      <c r="AM24" s="673"/>
      <c r="AN24" s="674"/>
      <c r="AO24" s="355">
        <f>E24+K24+Q24+W24+AI24</f>
        <v>2</v>
      </c>
      <c r="AP24" s="82" t="s">
        <v>25</v>
      </c>
      <c r="AQ24" s="310">
        <f>G24+M24+S24+Y24+AK24</f>
        <v>8</v>
      </c>
      <c r="AR24" s="348"/>
      <c r="AS24" s="331"/>
      <c r="AT24" s="331"/>
      <c r="AU24" s="331"/>
      <c r="AV24" s="332">
        <f>AO24*10000000</f>
        <v>20000000</v>
      </c>
      <c r="AW24" s="331"/>
      <c r="AX24" s="680"/>
    </row>
    <row r="25" spans="1:50" ht="16.5" customHeight="1" thickTop="1">
      <c r="A25" s="683" t="str">
        <f>'Spielplan Samstag w U18'!H16</f>
        <v>Mittelrhein</v>
      </c>
      <c r="B25" s="63">
        <f>AH10</f>
        <v>3</v>
      </c>
      <c r="C25" s="63" t="s">
        <v>25</v>
      </c>
      <c r="D25" s="318">
        <f>AF10</f>
        <v>11</v>
      </c>
      <c r="E25" s="61">
        <f>AK10</f>
        <v>6</v>
      </c>
      <c r="F25" s="62" t="s">
        <v>25</v>
      </c>
      <c r="G25" s="64">
        <f>AI10</f>
        <v>22</v>
      </c>
      <c r="H25" s="63">
        <f>AH13</f>
        <v>7</v>
      </c>
      <c r="I25" s="63" t="s">
        <v>25</v>
      </c>
      <c r="J25" s="318">
        <f>AF13</f>
        <v>11</v>
      </c>
      <c r="K25" s="61">
        <f>AK13</f>
        <v>14</v>
      </c>
      <c r="L25" s="62" t="s">
        <v>25</v>
      </c>
      <c r="M25" s="64">
        <f>AI13</f>
        <v>22</v>
      </c>
      <c r="N25" s="63">
        <f>AH16</f>
        <v>11</v>
      </c>
      <c r="O25" s="63" t="s">
        <v>25</v>
      </c>
      <c r="P25" s="318">
        <f>AF16</f>
        <v>7</v>
      </c>
      <c r="Q25" s="61">
        <f>AK16</f>
        <v>26</v>
      </c>
      <c r="R25" s="62" t="s">
        <v>25</v>
      </c>
      <c r="S25" s="64">
        <f>AI16</f>
        <v>29</v>
      </c>
      <c r="T25" s="63">
        <f>AH19</f>
        <v>6</v>
      </c>
      <c r="U25" s="63" t="s">
        <v>25</v>
      </c>
      <c r="V25" s="318">
        <f>AF19</f>
        <v>11</v>
      </c>
      <c r="W25" s="61">
        <f>AK19</f>
        <v>14</v>
      </c>
      <c r="X25" s="62" t="s">
        <v>25</v>
      </c>
      <c r="Y25" s="64">
        <f>AI19</f>
        <v>22</v>
      </c>
      <c r="Z25" s="63">
        <f>AH22</f>
        <v>13</v>
      </c>
      <c r="AA25" s="63" t="s">
        <v>25</v>
      </c>
      <c r="AB25" s="318">
        <f>AF22</f>
        <v>11</v>
      </c>
      <c r="AC25" s="61">
        <f>AK22</f>
        <v>33</v>
      </c>
      <c r="AD25" s="62" t="s">
        <v>25</v>
      </c>
      <c r="AE25" s="64">
        <f>AI22</f>
        <v>28</v>
      </c>
      <c r="AF25" s="686"/>
      <c r="AG25" s="687"/>
      <c r="AH25" s="687"/>
      <c r="AI25" s="687"/>
      <c r="AJ25" s="687"/>
      <c r="AK25" s="687"/>
      <c r="AL25" s="89">
        <f>E25+K25+Q25+W25+AC25</f>
        <v>93</v>
      </c>
      <c r="AM25" s="83" t="s">
        <v>25</v>
      </c>
      <c r="AN25" s="349">
        <f>G25+M25+S25+Y25+AE25</f>
        <v>123</v>
      </c>
      <c r="AO25" s="352"/>
      <c r="AP25" s="66"/>
      <c r="AQ25" s="308"/>
      <c r="AR25" s="346">
        <f>AL25</f>
        <v>93</v>
      </c>
      <c r="AS25" s="328">
        <f>(AL25-AN25)*1000</f>
        <v>-30000</v>
      </c>
      <c r="AT25" s="328"/>
      <c r="AU25" s="328"/>
      <c r="AV25" s="328"/>
      <c r="AW25" s="328"/>
      <c r="AX25" s="678">
        <f>IF('Spielplan Samstag w U18'!AB$37+'Spielplan Samstag w U18'!AD$37=0,"",IF(AW26="","",RANK(AW26,AW$11:AW$26,0)))</f>
        <v>5</v>
      </c>
    </row>
    <row r="26" spans="1:50" s="27" customFormat="1" ht="18" customHeight="1">
      <c r="A26" s="684"/>
      <c r="B26" s="67">
        <f>AH11</f>
        <v>3</v>
      </c>
      <c r="C26" s="67" t="s">
        <v>25</v>
      </c>
      <c r="D26" s="68">
        <f>AF11</f>
        <v>11</v>
      </c>
      <c r="E26" s="69">
        <f>AK11</f>
        <v>0</v>
      </c>
      <c r="F26" s="70" t="s">
        <v>25</v>
      </c>
      <c r="G26" s="72">
        <f>AI11</f>
        <v>2</v>
      </c>
      <c r="H26" s="67">
        <f>AH14</f>
        <v>7</v>
      </c>
      <c r="I26" s="67" t="s">
        <v>25</v>
      </c>
      <c r="J26" s="68">
        <f>AF14</f>
        <v>11</v>
      </c>
      <c r="K26" s="69">
        <f>AK14</f>
        <v>0</v>
      </c>
      <c r="L26" s="70" t="s">
        <v>25</v>
      </c>
      <c r="M26" s="72">
        <f>AI14</f>
        <v>2</v>
      </c>
      <c r="N26" s="67">
        <f>AH17</f>
        <v>8</v>
      </c>
      <c r="O26" s="67" t="s">
        <v>25</v>
      </c>
      <c r="P26" s="68">
        <f>AF17</f>
        <v>11</v>
      </c>
      <c r="Q26" s="69">
        <f>AK17</f>
        <v>1</v>
      </c>
      <c r="R26" s="70" t="s">
        <v>25</v>
      </c>
      <c r="S26" s="72">
        <f>AI17</f>
        <v>2</v>
      </c>
      <c r="T26" s="67">
        <f>AH20</f>
        <v>8</v>
      </c>
      <c r="U26" s="67" t="s">
        <v>25</v>
      </c>
      <c r="V26" s="68">
        <f>AF20</f>
        <v>11</v>
      </c>
      <c r="W26" s="69">
        <f>AK20</f>
        <v>0</v>
      </c>
      <c r="X26" s="70" t="s">
        <v>25</v>
      </c>
      <c r="Y26" s="72">
        <f>AI20</f>
        <v>2</v>
      </c>
      <c r="Z26" s="67">
        <f>AH23</f>
        <v>9</v>
      </c>
      <c r="AA26" s="67" t="s">
        <v>25</v>
      </c>
      <c r="AB26" s="68">
        <f>AF23</f>
        <v>11</v>
      </c>
      <c r="AC26" s="69">
        <f>AK23</f>
        <v>2</v>
      </c>
      <c r="AD26" s="70" t="s">
        <v>25</v>
      </c>
      <c r="AE26" s="72">
        <f>AI23</f>
        <v>1</v>
      </c>
      <c r="AF26" s="688"/>
      <c r="AG26" s="689"/>
      <c r="AH26" s="689"/>
      <c r="AI26" s="689"/>
      <c r="AJ26" s="689"/>
      <c r="AK26" s="689"/>
      <c r="AL26" s="73">
        <f>E26+K26+Q26+W26+AC26</f>
        <v>3</v>
      </c>
      <c r="AM26" s="84" t="s">
        <v>25</v>
      </c>
      <c r="AN26" s="350">
        <f>G26+S26+Y26+AE26+M26</f>
        <v>9</v>
      </c>
      <c r="AO26" s="353"/>
      <c r="AP26" s="75"/>
      <c r="AQ26" s="309"/>
      <c r="AR26" s="347"/>
      <c r="AS26" s="329"/>
      <c r="AT26" s="329">
        <f>AL26*100000</f>
        <v>300000</v>
      </c>
      <c r="AU26" s="329">
        <f>(AL26-AN26)*1000000</f>
        <v>-6000000</v>
      </c>
      <c r="AV26" s="330"/>
      <c r="AW26" s="329">
        <f>AV27+AU26+AT26+AS25+AR25</f>
        <v>14270093</v>
      </c>
      <c r="AX26" s="679"/>
    </row>
    <row r="27" spans="1:50" s="27" customFormat="1" ht="18" customHeight="1" thickBot="1">
      <c r="A27" s="685"/>
      <c r="B27" s="314">
        <f>AH12</f>
        <v>0</v>
      </c>
      <c r="C27" s="312" t="s">
        <v>25</v>
      </c>
      <c r="D27" s="319">
        <f>AF12</f>
        <v>0</v>
      </c>
      <c r="E27" s="76">
        <f>AK12</f>
        <v>0</v>
      </c>
      <c r="F27" s="77" t="s">
        <v>25</v>
      </c>
      <c r="G27" s="85">
        <f>AI12</f>
        <v>2</v>
      </c>
      <c r="H27" s="314">
        <f>AH15</f>
        <v>0</v>
      </c>
      <c r="I27" s="312" t="s">
        <v>25</v>
      </c>
      <c r="J27" s="319">
        <f>AF15</f>
        <v>0</v>
      </c>
      <c r="K27" s="76">
        <f>AK15</f>
        <v>0</v>
      </c>
      <c r="L27" s="77" t="s">
        <v>25</v>
      </c>
      <c r="M27" s="85">
        <f>AI15</f>
        <v>2</v>
      </c>
      <c r="N27" s="314">
        <f>AH18</f>
        <v>7</v>
      </c>
      <c r="O27" s="312" t="s">
        <v>25</v>
      </c>
      <c r="P27" s="319">
        <f>AF18</f>
        <v>11</v>
      </c>
      <c r="Q27" s="76">
        <f>AK18</f>
        <v>0</v>
      </c>
      <c r="R27" s="77" t="s">
        <v>25</v>
      </c>
      <c r="S27" s="85">
        <f>AI18</f>
        <v>2</v>
      </c>
      <c r="T27" s="314">
        <f>AH21</f>
        <v>0</v>
      </c>
      <c r="U27" s="312" t="s">
        <v>25</v>
      </c>
      <c r="V27" s="319">
        <f>AF21</f>
        <v>0</v>
      </c>
      <c r="W27" s="76">
        <f>AK21</f>
        <v>0</v>
      </c>
      <c r="X27" s="77" t="s">
        <v>25</v>
      </c>
      <c r="Y27" s="85">
        <f>AI21</f>
        <v>2</v>
      </c>
      <c r="Z27" s="314">
        <f>AH24</f>
        <v>11</v>
      </c>
      <c r="AA27" s="312" t="s">
        <v>25</v>
      </c>
      <c r="AB27" s="319">
        <f>AF24</f>
        <v>6</v>
      </c>
      <c r="AC27" s="76">
        <f>AK24</f>
        <v>2</v>
      </c>
      <c r="AD27" s="77" t="s">
        <v>25</v>
      </c>
      <c r="AE27" s="85">
        <f>AI24</f>
        <v>0</v>
      </c>
      <c r="AF27" s="690"/>
      <c r="AG27" s="691"/>
      <c r="AH27" s="691"/>
      <c r="AI27" s="691"/>
      <c r="AJ27" s="691"/>
      <c r="AK27" s="691"/>
      <c r="AL27" s="672">
        <f>AL25-AN25</f>
        <v>-30</v>
      </c>
      <c r="AM27" s="673"/>
      <c r="AN27" s="674"/>
      <c r="AO27" s="355">
        <f>E27+K27+Q27+W27+AC27</f>
        <v>2</v>
      </c>
      <c r="AP27" s="82" t="s">
        <v>25</v>
      </c>
      <c r="AQ27" s="310">
        <f>G27+M27+S27+Y27+AE27</f>
        <v>8</v>
      </c>
      <c r="AR27" s="348"/>
      <c r="AS27" s="331"/>
      <c r="AT27" s="331"/>
      <c r="AU27" s="331"/>
      <c r="AV27" s="332">
        <f>AO27*10000000</f>
        <v>20000000</v>
      </c>
      <c r="AW27" s="331"/>
      <c r="AX27" s="680"/>
    </row>
    <row r="28" spans="38:50" s="27" customFormat="1" ht="19.5" customHeight="1" thickTop="1">
      <c r="AL28" s="86"/>
      <c r="AM28" s="86"/>
      <c r="AN28" s="86"/>
      <c r="AO28" s="86"/>
      <c r="AP28" s="86"/>
      <c r="AQ28" s="340"/>
      <c r="AR28" s="339"/>
      <c r="AS28" s="339"/>
      <c r="AT28" s="339"/>
      <c r="AU28" s="339"/>
      <c r="AV28" s="339"/>
      <c r="AW28" s="339"/>
      <c r="AX28" s="342"/>
    </row>
    <row r="29" spans="1:50" s="36" customFormat="1" ht="23.25" customHeight="1">
      <c r="A29" s="681" t="s">
        <v>167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81"/>
      <c r="AM29" s="681"/>
      <c r="AN29" s="681"/>
      <c r="AO29" s="681"/>
      <c r="AP29" s="681"/>
      <c r="AQ29" s="681"/>
      <c r="AR29" s="681"/>
      <c r="AS29" s="681"/>
      <c r="AT29" s="681"/>
      <c r="AU29" s="681"/>
      <c r="AV29" s="681"/>
      <c r="AW29" s="681"/>
      <c r="AX29" s="681"/>
    </row>
    <row r="30" spans="1:5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8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48"/>
      <c r="AP30" s="48"/>
      <c r="AQ30" s="48"/>
      <c r="AR30" s="337"/>
      <c r="AS30" s="338"/>
      <c r="AT30" s="338"/>
      <c r="AU30" s="338"/>
      <c r="AV30" s="335"/>
      <c r="AW30" s="338"/>
      <c r="AX30" s="343"/>
    </row>
    <row r="31" spans="1:50" ht="30" customHeight="1">
      <c r="A31" s="27"/>
      <c r="B31" s="344" t="s">
        <v>101</v>
      </c>
      <c r="C31" s="27"/>
      <c r="D31" s="27"/>
      <c r="E31" s="682" t="str">
        <f>IF(AX$10=1,A$10,IF(AX$13=1,A$13,IF(AX$16=1,A$16,IF(AX$19=1,A$19,IF(AX$22=1,A$22,IF(AX$25=1,A$25,""))))))</f>
        <v>Schwaben</v>
      </c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345"/>
      <c r="X31" s="345"/>
      <c r="Y31" s="345"/>
      <c r="Z31" s="90" t="s">
        <v>102</v>
      </c>
      <c r="AA31" s="345"/>
      <c r="AB31" s="345"/>
      <c r="AC31" s="682" t="str">
        <f>IF(AX$10=4,A$10,IF(AX$13=4,A$13,IF(AX$16=4,A$16,IF(AX$19=4,A$19,IF(AX$22=4,A$22,IF(AX$25=4,A$25,""))))))</f>
        <v>Baden</v>
      </c>
      <c r="AD31" s="682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335"/>
      <c r="AS31" s="335"/>
      <c r="AT31" s="335"/>
      <c r="AU31" s="335"/>
      <c r="AV31" s="335"/>
      <c r="AW31" s="335"/>
      <c r="AX31" s="343"/>
    </row>
    <row r="32" spans="1:50" ht="30" customHeight="1">
      <c r="A32" s="27"/>
      <c r="B32" s="344" t="s">
        <v>103</v>
      </c>
      <c r="C32" s="27"/>
      <c r="D32" s="27"/>
      <c r="E32" s="682" t="str">
        <f>IF(AX$10=2,A$10,IF(AX$13=2,A$13,IF(AX$16=2,A$16,IF(AX$19=2,A$19,IF(AX$22=2,A$22,IF(AX$25=2,A$25,""))))))</f>
        <v>Schleswig-Holstein</v>
      </c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345"/>
      <c r="X32" s="345"/>
      <c r="Y32" s="345"/>
      <c r="Z32" s="90" t="s">
        <v>104</v>
      </c>
      <c r="AA32" s="345"/>
      <c r="AB32" s="345"/>
      <c r="AC32" s="682" t="str">
        <f>IF(AX$10=5,A$10,IF(AX$13=5,A$13,IF(AX$16=5,A$16,IF(AX$19=5,A$19,IF(AX$22=5,A$22,IF(AX$25=5,A$25,""))))))</f>
        <v>Mittelrhein</v>
      </c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336"/>
      <c r="AS32" s="335"/>
      <c r="AT32" s="335"/>
      <c r="AU32" s="335"/>
      <c r="AV32" s="48"/>
      <c r="AW32" s="335"/>
      <c r="AX32" s="343"/>
    </row>
    <row r="33" spans="1:50" ht="30" customHeight="1">
      <c r="A33" s="27"/>
      <c r="B33" s="344" t="s">
        <v>105</v>
      </c>
      <c r="C33" s="27"/>
      <c r="D33" s="27"/>
      <c r="E33" s="682" t="str">
        <f>IF(AX$10=3,A$10,IF(AX$13=3,A$13,IF(AX$16=3,A$16,IF(AX$19=3,A$19,IF(AX$22=3,A$22,IF(AX$25=3,A$25,""))))))</f>
        <v>Westfalen</v>
      </c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345"/>
      <c r="X33" s="345"/>
      <c r="Y33" s="345"/>
      <c r="Z33" s="90" t="s">
        <v>106</v>
      </c>
      <c r="AA33" s="345"/>
      <c r="AB33" s="345"/>
      <c r="AC33" s="682" t="str">
        <f>IF(AX$10=6,A$10,IF(AX$13=6,A$13,IF(AX$16=6,A$16,IF(AX$19=6,A$19,IF(AX$22=6,A$22,IF(AX$25=6,A$25,""))))))</f>
        <v>Berlin/Brandenburg</v>
      </c>
      <c r="AD33" s="682"/>
      <c r="AE33" s="682"/>
      <c r="AF33" s="682"/>
      <c r="AG33" s="682"/>
      <c r="AH33" s="682"/>
      <c r="AI33" s="682"/>
      <c r="AJ33" s="682"/>
      <c r="AK33" s="682"/>
      <c r="AL33" s="682"/>
      <c r="AM33" s="682"/>
      <c r="AN33" s="682"/>
      <c r="AO33" s="682"/>
      <c r="AP33" s="682"/>
      <c r="AQ33" s="682"/>
      <c r="AR33" s="337"/>
      <c r="AS33" s="338"/>
      <c r="AT33" s="338"/>
      <c r="AU33" s="338"/>
      <c r="AV33" s="335"/>
      <c r="AW33" s="338"/>
      <c r="AX33" s="343"/>
    </row>
    <row r="34" spans="44:50" s="320" customFormat="1" ht="12.75" hidden="1">
      <c r="AR34" s="333"/>
      <c r="AS34" s="333"/>
      <c r="AT34" s="334"/>
      <c r="AU34" s="333"/>
      <c r="AV34" s="333"/>
      <c r="AW34" s="334"/>
      <c r="AX34" s="341">
        <f>SUM(AX10:AX27)</f>
        <v>21</v>
      </c>
    </row>
    <row r="35" spans="44:49" ht="12.75">
      <c r="AR35"/>
      <c r="AS35"/>
      <c r="AT35"/>
      <c r="AU35"/>
      <c r="AV35"/>
      <c r="AW35"/>
    </row>
  </sheetData>
  <sheetProtection/>
  <mergeCells count="57">
    <mergeCell ref="D4:N4"/>
    <mergeCell ref="T4:Z4"/>
    <mergeCell ref="AB4:AN4"/>
    <mergeCell ref="A5:P5"/>
    <mergeCell ref="T5:AV5"/>
    <mergeCell ref="A1:AX1"/>
    <mergeCell ref="A3:AX3"/>
    <mergeCell ref="H6:M6"/>
    <mergeCell ref="N6:S6"/>
    <mergeCell ref="T6:Y6"/>
    <mergeCell ref="B7:G9"/>
    <mergeCell ref="H7:M9"/>
    <mergeCell ref="N7:S9"/>
    <mergeCell ref="T7:Y9"/>
    <mergeCell ref="Z7:AE9"/>
    <mergeCell ref="AF7:AK9"/>
    <mergeCell ref="AL7:AN7"/>
    <mergeCell ref="AL8:AN8"/>
    <mergeCell ref="AO9:AQ9"/>
    <mergeCell ref="AL9:AN9"/>
    <mergeCell ref="A10:A12"/>
    <mergeCell ref="B10:D10"/>
    <mergeCell ref="E10:G10"/>
    <mergeCell ref="B11:D11"/>
    <mergeCell ref="E11:G11"/>
    <mergeCell ref="B12:D12"/>
    <mergeCell ref="E12:G12"/>
    <mergeCell ref="A19:A21"/>
    <mergeCell ref="T19:Y21"/>
    <mergeCell ref="A22:A24"/>
    <mergeCell ref="Z22:AE24"/>
    <mergeCell ref="A13:A15"/>
    <mergeCell ref="H13:M15"/>
    <mergeCell ref="A16:A18"/>
    <mergeCell ref="N16:S18"/>
    <mergeCell ref="AX25:AX27"/>
    <mergeCell ref="A29:AX29"/>
    <mergeCell ref="E31:V31"/>
    <mergeCell ref="E32:V32"/>
    <mergeCell ref="E33:V33"/>
    <mergeCell ref="AC31:AQ31"/>
    <mergeCell ref="AC32:AQ32"/>
    <mergeCell ref="AC33:AQ33"/>
    <mergeCell ref="A25:A27"/>
    <mergeCell ref="AF25:AK27"/>
    <mergeCell ref="AX7:AX9"/>
    <mergeCell ref="AX10:AX12"/>
    <mergeCell ref="AX13:AX15"/>
    <mergeCell ref="AX16:AX18"/>
    <mergeCell ref="AX19:AX21"/>
    <mergeCell ref="AX22:AX24"/>
    <mergeCell ref="AL12:AN12"/>
    <mergeCell ref="AL15:AN15"/>
    <mergeCell ref="AL18:AN18"/>
    <mergeCell ref="AL24:AN24"/>
    <mergeCell ref="AL27:AN27"/>
    <mergeCell ref="AL21:AN2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colBreaks count="1" manualBreakCount="1">
    <brk id="4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"/>
  <sheetViews>
    <sheetView zoomScalePageLayoutView="0" workbookViewId="0" topLeftCell="C22">
      <selection activeCell="AX10" sqref="AX10:AX1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1.14843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10.7109375" style="320" hidden="1" customWidth="1"/>
    <col min="46" max="46" width="10.7109375" style="321" hidden="1" customWidth="1"/>
    <col min="47" max="48" width="15.7109375" style="320" hidden="1" customWidth="1"/>
    <col min="49" max="49" width="15.7109375" style="321" hidden="1" customWidth="1"/>
    <col min="50" max="50" width="9.7109375" style="0" customWidth="1"/>
  </cols>
  <sheetData>
    <row r="1" spans="1:50" ht="30" customHeigh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</row>
    <row r="2" ht="8.25" customHeight="1"/>
    <row r="3" spans="1:50" ht="28.5" customHeight="1">
      <c r="A3" s="660" t="s">
        <v>1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</row>
    <row r="4" spans="2:50" ht="23.25" customHeight="1">
      <c r="B4" s="3"/>
      <c r="C4" s="3"/>
      <c r="D4" s="661" t="str">
        <f>'Spielplan Samstag w U18'!A6</f>
        <v>Hennef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3"/>
      <c r="P4" s="3"/>
      <c r="Q4" s="3"/>
      <c r="R4" s="3"/>
      <c r="S4" s="3"/>
      <c r="T4" s="734" t="str">
        <f>'Spielplan Samstag w U18'!B8</f>
        <v> 24. Sept. 2016</v>
      </c>
      <c r="U4" s="734"/>
      <c r="V4" s="734"/>
      <c r="W4" s="734"/>
      <c r="X4" s="734"/>
      <c r="Y4" s="734"/>
      <c r="Z4" s="734"/>
      <c r="AA4" s="3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5"/>
      <c r="AP4" s="5"/>
      <c r="AQ4" s="5"/>
      <c r="AR4" s="322"/>
      <c r="AS4" s="322"/>
      <c r="AT4" s="323"/>
      <c r="AU4" s="322"/>
      <c r="AV4" s="322"/>
      <c r="AW4" s="323"/>
      <c r="AX4" s="3"/>
    </row>
    <row r="5" spans="1:49" ht="18.75" customHeight="1">
      <c r="A5" s="736"/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25"/>
      <c r="R5" s="25"/>
      <c r="S5" s="25"/>
      <c r="T5" s="737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/>
    </row>
    <row r="6" spans="8:25" ht="24.75" customHeight="1" thickBot="1">
      <c r="H6" s="722"/>
      <c r="I6" s="722"/>
      <c r="J6" s="722"/>
      <c r="K6" s="722"/>
      <c r="L6" s="722"/>
      <c r="M6" s="722"/>
      <c r="N6" s="723" t="str">
        <f>'Gruppe A'!N6:S6</f>
        <v>weiblich U18</v>
      </c>
      <c r="O6" s="723"/>
      <c r="P6" s="723"/>
      <c r="Q6" s="723"/>
      <c r="R6" s="723"/>
      <c r="S6" s="723"/>
      <c r="T6" s="724" t="s">
        <v>3</v>
      </c>
      <c r="U6" s="724"/>
      <c r="V6" s="724"/>
      <c r="W6" s="724"/>
      <c r="X6" s="724"/>
      <c r="Y6" s="724"/>
    </row>
    <row r="7" spans="1:50" ht="16.5" customHeight="1" thickTop="1">
      <c r="A7" s="57" t="s">
        <v>16</v>
      </c>
      <c r="B7" s="706" t="str">
        <f>A10</f>
        <v>Niedersachsen</v>
      </c>
      <c r="C7" s="706"/>
      <c r="D7" s="706"/>
      <c r="E7" s="706"/>
      <c r="F7" s="706"/>
      <c r="G7" s="707"/>
      <c r="H7" s="695" t="str">
        <f>A13</f>
        <v>Rheinland</v>
      </c>
      <c r="I7" s="706"/>
      <c r="J7" s="706"/>
      <c r="K7" s="706"/>
      <c r="L7" s="706"/>
      <c r="M7" s="707"/>
      <c r="N7" s="725" t="str">
        <f>A16</f>
        <v>Bayern</v>
      </c>
      <c r="O7" s="726"/>
      <c r="P7" s="726"/>
      <c r="Q7" s="726"/>
      <c r="R7" s="726"/>
      <c r="S7" s="727"/>
      <c r="T7" s="695" t="str">
        <f>A19</f>
        <v>Sachsen</v>
      </c>
      <c r="U7" s="706"/>
      <c r="V7" s="706"/>
      <c r="W7" s="706"/>
      <c r="X7" s="706"/>
      <c r="Y7" s="707"/>
      <c r="Z7" s="695" t="str">
        <f>A22</f>
        <v>Pfalz</v>
      </c>
      <c r="AA7" s="706"/>
      <c r="AB7" s="706"/>
      <c r="AC7" s="706"/>
      <c r="AD7" s="706"/>
      <c r="AE7" s="707"/>
      <c r="AF7" s="695" t="str">
        <f>A25</f>
        <v>Hessen</v>
      </c>
      <c r="AG7" s="706"/>
      <c r="AH7" s="706"/>
      <c r="AI7" s="706"/>
      <c r="AJ7" s="706"/>
      <c r="AK7" s="706"/>
      <c r="AL7" s="713" t="s">
        <v>96</v>
      </c>
      <c r="AM7" s="714"/>
      <c r="AN7" s="715"/>
      <c r="AO7" s="351"/>
      <c r="AP7" s="304"/>
      <c r="AQ7" s="305"/>
      <c r="AR7" s="324" t="s">
        <v>158</v>
      </c>
      <c r="AS7" s="324" t="s">
        <v>159</v>
      </c>
      <c r="AT7" s="325" t="s">
        <v>160</v>
      </c>
      <c r="AU7" s="324" t="s">
        <v>161</v>
      </c>
      <c r="AV7" s="324" t="s">
        <v>162</v>
      </c>
      <c r="AW7" s="325"/>
      <c r="AX7" s="675" t="s">
        <v>97</v>
      </c>
    </row>
    <row r="8" spans="1:50" ht="16.5" customHeight="1">
      <c r="A8" s="58"/>
      <c r="B8" s="708"/>
      <c r="C8" s="708"/>
      <c r="D8" s="708"/>
      <c r="E8" s="708"/>
      <c r="F8" s="708"/>
      <c r="G8" s="709"/>
      <c r="H8" s="696"/>
      <c r="I8" s="708"/>
      <c r="J8" s="708"/>
      <c r="K8" s="708"/>
      <c r="L8" s="708"/>
      <c r="M8" s="709"/>
      <c r="N8" s="728"/>
      <c r="O8" s="729"/>
      <c r="P8" s="729"/>
      <c r="Q8" s="729"/>
      <c r="R8" s="729"/>
      <c r="S8" s="730"/>
      <c r="T8" s="696"/>
      <c r="U8" s="708"/>
      <c r="V8" s="708"/>
      <c r="W8" s="708"/>
      <c r="X8" s="708"/>
      <c r="Y8" s="709"/>
      <c r="Z8" s="696"/>
      <c r="AA8" s="708"/>
      <c r="AB8" s="708"/>
      <c r="AC8" s="708"/>
      <c r="AD8" s="708"/>
      <c r="AE8" s="709"/>
      <c r="AF8" s="696"/>
      <c r="AG8" s="708"/>
      <c r="AH8" s="708"/>
      <c r="AI8" s="708"/>
      <c r="AJ8" s="708"/>
      <c r="AK8" s="708"/>
      <c r="AL8" s="716" t="s">
        <v>21</v>
      </c>
      <c r="AM8" s="717"/>
      <c r="AN8" s="718"/>
      <c r="AO8" s="307"/>
      <c r="AP8" s="59"/>
      <c r="AQ8" s="306"/>
      <c r="AR8" s="326" t="s">
        <v>163</v>
      </c>
      <c r="AS8" s="326" t="s">
        <v>163</v>
      </c>
      <c r="AT8" s="327" t="s">
        <v>141</v>
      </c>
      <c r="AU8" s="326" t="s">
        <v>141</v>
      </c>
      <c r="AV8" s="326" t="s">
        <v>22</v>
      </c>
      <c r="AW8" s="327" t="s">
        <v>97</v>
      </c>
      <c r="AX8" s="676"/>
    </row>
    <row r="9" spans="1:50" ht="16.5" customHeight="1" thickBot="1">
      <c r="A9" s="58"/>
      <c r="B9" s="711"/>
      <c r="C9" s="711"/>
      <c r="D9" s="711"/>
      <c r="E9" s="711"/>
      <c r="F9" s="711"/>
      <c r="G9" s="712"/>
      <c r="H9" s="710"/>
      <c r="I9" s="711"/>
      <c r="J9" s="711"/>
      <c r="K9" s="711"/>
      <c r="L9" s="711"/>
      <c r="M9" s="712"/>
      <c r="N9" s="731"/>
      <c r="O9" s="732"/>
      <c r="P9" s="732"/>
      <c r="Q9" s="732"/>
      <c r="R9" s="732"/>
      <c r="S9" s="733"/>
      <c r="T9" s="710"/>
      <c r="U9" s="711"/>
      <c r="V9" s="711"/>
      <c r="W9" s="711"/>
      <c r="X9" s="711"/>
      <c r="Y9" s="712"/>
      <c r="Z9" s="710"/>
      <c r="AA9" s="711"/>
      <c r="AB9" s="711"/>
      <c r="AC9" s="711"/>
      <c r="AD9" s="711"/>
      <c r="AE9" s="712"/>
      <c r="AF9" s="710"/>
      <c r="AG9" s="711"/>
      <c r="AH9" s="711"/>
      <c r="AI9" s="711"/>
      <c r="AJ9" s="711"/>
      <c r="AK9" s="711"/>
      <c r="AL9" s="716" t="s">
        <v>157</v>
      </c>
      <c r="AM9" s="717"/>
      <c r="AN9" s="718"/>
      <c r="AO9" s="719" t="s">
        <v>22</v>
      </c>
      <c r="AP9" s="720"/>
      <c r="AQ9" s="721"/>
      <c r="AR9" s="326" t="s">
        <v>164</v>
      </c>
      <c r="AS9" s="326" t="s">
        <v>165</v>
      </c>
      <c r="AT9" s="327" t="s">
        <v>164</v>
      </c>
      <c r="AU9" s="326" t="s">
        <v>165</v>
      </c>
      <c r="AV9" s="326"/>
      <c r="AW9" s="327" t="s">
        <v>166</v>
      </c>
      <c r="AX9" s="677"/>
    </row>
    <row r="10" spans="1:50" ht="16.5" customHeight="1" thickTop="1">
      <c r="A10" s="683" t="str">
        <f>'Spielplan Samstag w U18'!S11</f>
        <v>Niedersachsen</v>
      </c>
      <c r="B10" s="738" t="s">
        <v>98</v>
      </c>
      <c r="C10" s="698"/>
      <c r="D10" s="698"/>
      <c r="E10" s="698" t="s">
        <v>96</v>
      </c>
      <c r="F10" s="698"/>
      <c r="G10" s="699"/>
      <c r="H10" s="61">
        <f>'Spielplan Samstag w U18'!$M40</f>
        <v>11</v>
      </c>
      <c r="I10" s="62" t="s">
        <v>25</v>
      </c>
      <c r="J10" s="303">
        <f>'Spielplan Samstag w U18'!$O40</f>
        <v>5</v>
      </c>
      <c r="K10" s="61">
        <f>'Spielplan Samstag w U18'!$V40</f>
        <v>31</v>
      </c>
      <c r="L10" s="62" t="s">
        <v>25</v>
      </c>
      <c r="M10" s="64">
        <f>'Spielplan Samstag w U18'!$X40</f>
        <v>24</v>
      </c>
      <c r="N10" s="61">
        <f>'Spielplan Samstag w U18'!$M46</f>
        <v>8</v>
      </c>
      <c r="O10" s="62" t="s">
        <v>25</v>
      </c>
      <c r="P10" s="303">
        <f>'Spielplan Samstag w U18'!$O46</f>
        <v>11</v>
      </c>
      <c r="Q10" s="61">
        <f>'Spielplan Samstag w U18'!$V46</f>
        <v>22</v>
      </c>
      <c r="R10" s="62" t="s">
        <v>25</v>
      </c>
      <c r="S10" s="64">
        <f>'Spielplan Samstag w U18'!$X46</f>
        <v>26</v>
      </c>
      <c r="T10" s="61">
        <f>'Spielplan Samstag w U18'!$M50</f>
        <v>11</v>
      </c>
      <c r="U10" s="62" t="s">
        <v>25</v>
      </c>
      <c r="V10" s="303">
        <f>'Spielplan Samstag w U18'!$O50</f>
        <v>5</v>
      </c>
      <c r="W10" s="61">
        <f>'Spielplan Samstag w U18'!$V50</f>
        <v>22</v>
      </c>
      <c r="X10" s="62" t="s">
        <v>25</v>
      </c>
      <c r="Y10" s="64">
        <f>'Spielplan Samstag w U18'!$X50</f>
        <v>8</v>
      </c>
      <c r="Z10" s="61">
        <f>'Spielplan Samstag w U18'!$M52</f>
        <v>11</v>
      </c>
      <c r="AA10" s="62" t="s">
        <v>25</v>
      </c>
      <c r="AB10" s="303">
        <f>'Spielplan Samstag w U18'!$O52</f>
        <v>2</v>
      </c>
      <c r="AC10" s="61">
        <f>'Spielplan Samstag w U18'!$V52</f>
        <v>22</v>
      </c>
      <c r="AD10" s="62" t="s">
        <v>25</v>
      </c>
      <c r="AE10" s="64">
        <f>'Spielplan Samstag w U18'!$X52</f>
        <v>6</v>
      </c>
      <c r="AF10" s="61">
        <f>'Spielplan Samstag w U18'!$M44</f>
        <v>12</v>
      </c>
      <c r="AG10" s="62" t="s">
        <v>25</v>
      </c>
      <c r="AH10" s="303">
        <f>'Spielplan Samstag w U18'!$O44</f>
        <v>14</v>
      </c>
      <c r="AI10" s="61">
        <f>'Spielplan Samstag w U18'!$V44</f>
        <v>32</v>
      </c>
      <c r="AJ10" s="62" t="s">
        <v>25</v>
      </c>
      <c r="AK10" s="61">
        <f>'Spielplan Samstag w U18'!$X44</f>
        <v>27</v>
      </c>
      <c r="AL10" s="89">
        <f>K10+Q10+W10+AC10+AI10</f>
        <v>129</v>
      </c>
      <c r="AM10" s="65" t="s">
        <v>25</v>
      </c>
      <c r="AN10" s="349">
        <f>M10+S10+Y10+AE10+AK10</f>
        <v>91</v>
      </c>
      <c r="AO10" s="352"/>
      <c r="AP10" s="66"/>
      <c r="AQ10" s="308"/>
      <c r="AR10" s="346">
        <f>AL10</f>
        <v>129</v>
      </c>
      <c r="AS10" s="328">
        <f>(AL10-AN10)*1000</f>
        <v>38000</v>
      </c>
      <c r="AT10" s="328"/>
      <c r="AU10" s="328"/>
      <c r="AV10" s="328"/>
      <c r="AW10" s="328"/>
      <c r="AX10" s="678">
        <f>IF('Spielplan Samstag w U18'!AB$54+'Spielplan Samstag w U18'!AD$54=0,"",IF(AW11="","",RANK(AW11,AW$11:AW$26,0)))</f>
        <v>4</v>
      </c>
    </row>
    <row r="11" spans="1:50" ht="16.5" customHeight="1">
      <c r="A11" s="684"/>
      <c r="B11" s="739" t="s">
        <v>99</v>
      </c>
      <c r="C11" s="701"/>
      <c r="D11" s="701"/>
      <c r="E11" s="701" t="s">
        <v>21</v>
      </c>
      <c r="F11" s="701"/>
      <c r="G11" s="702"/>
      <c r="H11" s="313">
        <f>'Spielplan Samstag w U18'!$P40</f>
        <v>9</v>
      </c>
      <c r="I11" s="67" t="s">
        <v>25</v>
      </c>
      <c r="J11" s="302">
        <f>'Spielplan Samstag w U18'!$R40</f>
        <v>11</v>
      </c>
      <c r="K11" s="69">
        <f>'Spielplan Samstag w U18'!$Y40</f>
        <v>2</v>
      </c>
      <c r="L11" s="70" t="s">
        <v>25</v>
      </c>
      <c r="M11" s="72">
        <f>'Spielplan Samstag w U18'!$AA40</f>
        <v>1</v>
      </c>
      <c r="N11" s="313">
        <f>'Spielplan Samstag w U18'!$P46</f>
        <v>14</v>
      </c>
      <c r="O11" s="67" t="s">
        <v>25</v>
      </c>
      <c r="P11" s="302">
        <f>'Spielplan Samstag w U18'!$R46</f>
        <v>15</v>
      </c>
      <c r="Q11" s="69">
        <f>'Spielplan Samstag w U18'!$Y46</f>
        <v>0</v>
      </c>
      <c r="R11" s="70" t="s">
        <v>25</v>
      </c>
      <c r="S11" s="72">
        <f>'Spielplan Samstag w U18'!$AA46</f>
        <v>2</v>
      </c>
      <c r="T11" s="313">
        <f>'Spielplan Samstag w U18'!$P50</f>
        <v>11</v>
      </c>
      <c r="U11" s="67" t="s">
        <v>25</v>
      </c>
      <c r="V11" s="302">
        <f>'Spielplan Samstag w U18'!$R50</f>
        <v>3</v>
      </c>
      <c r="W11" s="69">
        <f>'Spielplan Samstag w U18'!$Y50</f>
        <v>2</v>
      </c>
      <c r="X11" s="70" t="s">
        <v>25</v>
      </c>
      <c r="Y11" s="72">
        <f>'Spielplan Samstag w U18'!$AA50</f>
        <v>0</v>
      </c>
      <c r="Z11" s="313">
        <f>'Spielplan Samstag w U18'!$P52</f>
        <v>11</v>
      </c>
      <c r="AA11" s="67" t="s">
        <v>25</v>
      </c>
      <c r="AB11" s="302">
        <f>'Spielplan Samstag w U18'!$R52</f>
        <v>4</v>
      </c>
      <c r="AC11" s="69">
        <f>'Spielplan Samstag w U18'!$Y52</f>
        <v>2</v>
      </c>
      <c r="AD11" s="70" t="s">
        <v>25</v>
      </c>
      <c r="AE11" s="72">
        <f>'Spielplan Samstag w U18'!$AA52</f>
        <v>0</v>
      </c>
      <c r="AF11" s="313">
        <f>'Spielplan Samstag w U18'!$P44</f>
        <v>11</v>
      </c>
      <c r="AG11" s="67" t="s">
        <v>25</v>
      </c>
      <c r="AH11" s="302">
        <f>'Spielplan Samstag w U18'!$R44</f>
        <v>2</v>
      </c>
      <c r="AI11" s="69">
        <f>'Spielplan Samstag w U18'!$Y44</f>
        <v>1</v>
      </c>
      <c r="AJ11" s="70" t="s">
        <v>25</v>
      </c>
      <c r="AK11" s="69">
        <f>'Spielplan Samstag w U18'!$AA44</f>
        <v>2</v>
      </c>
      <c r="AL11" s="73">
        <f>K11+Q11+W11+AC11+AI11</f>
        <v>7</v>
      </c>
      <c r="AM11" s="74" t="s">
        <v>25</v>
      </c>
      <c r="AN11" s="350">
        <f>M11+S11+Y11+AE11+AK11</f>
        <v>5</v>
      </c>
      <c r="AO11" s="353"/>
      <c r="AP11" s="75"/>
      <c r="AQ11" s="309"/>
      <c r="AR11" s="347"/>
      <c r="AS11" s="329"/>
      <c r="AT11" s="329">
        <f>AL11*100000</f>
        <v>700000</v>
      </c>
      <c r="AU11" s="329">
        <f>(AL11-AN11)*1000000</f>
        <v>2000000</v>
      </c>
      <c r="AV11" s="330"/>
      <c r="AW11" s="329">
        <f>AV12+AU11+AT11+AS10+AR10</f>
        <v>62738129</v>
      </c>
      <c r="AX11" s="679"/>
    </row>
    <row r="12" spans="1:50" ht="16.5" customHeight="1" thickBot="1">
      <c r="A12" s="684"/>
      <c r="B12" s="740" t="s">
        <v>100</v>
      </c>
      <c r="C12" s="704"/>
      <c r="D12" s="704"/>
      <c r="E12" s="704" t="s">
        <v>22</v>
      </c>
      <c r="F12" s="704"/>
      <c r="G12" s="705"/>
      <c r="H12" s="317">
        <f>'Spielplan Samstag w U18'!$S40</f>
        <v>11</v>
      </c>
      <c r="I12" s="71" t="s">
        <v>25</v>
      </c>
      <c r="J12" s="315">
        <f>'Spielplan Samstag w U18'!$U40</f>
        <v>8</v>
      </c>
      <c r="K12" s="78">
        <f>'Spielplan Samstag w U18'!$AB40</f>
        <v>2</v>
      </c>
      <c r="L12" s="79" t="s">
        <v>25</v>
      </c>
      <c r="M12" s="80">
        <f>'Spielplan Samstag w U18'!$AD40</f>
        <v>0</v>
      </c>
      <c r="N12" s="317">
        <f>'Spielplan Samstag w U18'!$S46</f>
        <v>0</v>
      </c>
      <c r="O12" s="71" t="s">
        <v>25</v>
      </c>
      <c r="P12" s="315">
        <f>'Spielplan Samstag w U18'!$U46</f>
        <v>0</v>
      </c>
      <c r="Q12" s="78">
        <f>'Spielplan Samstag w U18'!$AB46</f>
        <v>0</v>
      </c>
      <c r="R12" s="79" t="s">
        <v>25</v>
      </c>
      <c r="S12" s="80">
        <f>'Spielplan Samstag w U18'!$AD46</f>
        <v>2</v>
      </c>
      <c r="T12" s="317">
        <f>'Spielplan Samstag w U18'!$S50</f>
        <v>0</v>
      </c>
      <c r="U12" s="71" t="s">
        <v>25</v>
      </c>
      <c r="V12" s="315">
        <f>'Spielplan Samstag w U18'!$U50</f>
        <v>0</v>
      </c>
      <c r="W12" s="78">
        <f>'Spielplan Samstag w U18'!$AB50</f>
        <v>2</v>
      </c>
      <c r="X12" s="79" t="s">
        <v>25</v>
      </c>
      <c r="Y12" s="80">
        <f>'Spielplan Samstag w U18'!$AD50</f>
        <v>0</v>
      </c>
      <c r="Z12" s="317">
        <f>'Spielplan Samstag w U18'!$S52</f>
        <v>0</v>
      </c>
      <c r="AA12" s="71" t="s">
        <v>25</v>
      </c>
      <c r="AB12" s="315">
        <f>'Spielplan Samstag w U18'!$U52</f>
        <v>0</v>
      </c>
      <c r="AC12" s="78">
        <f>'Spielplan Samstag w U18'!$AB52</f>
        <v>2</v>
      </c>
      <c r="AD12" s="79" t="s">
        <v>25</v>
      </c>
      <c r="AE12" s="80">
        <f>'Spielplan Samstag w U18'!$AD52</f>
        <v>0</v>
      </c>
      <c r="AF12" s="317">
        <f>'Spielplan Samstag w U18'!$S44</f>
        <v>9</v>
      </c>
      <c r="AG12" s="71" t="s">
        <v>25</v>
      </c>
      <c r="AH12" s="315">
        <f>'Spielplan Samstag w U18'!$U44</f>
        <v>11</v>
      </c>
      <c r="AI12" s="78">
        <f>'Spielplan Samstag w U18'!$AB44</f>
        <v>0</v>
      </c>
      <c r="AJ12" s="79" t="s">
        <v>25</v>
      </c>
      <c r="AK12" s="78">
        <f>'Spielplan Samstag w U18'!$AD44</f>
        <v>2</v>
      </c>
      <c r="AL12" s="672">
        <f>AL10-AN10</f>
        <v>38</v>
      </c>
      <c r="AM12" s="673"/>
      <c r="AN12" s="674"/>
      <c r="AO12" s="354">
        <f>K12+Q12+W12+AC12+AI12</f>
        <v>6</v>
      </c>
      <c r="AP12" s="273" t="s">
        <v>25</v>
      </c>
      <c r="AQ12" s="316">
        <f>M12+S12+Y12+AE12+AK12</f>
        <v>4</v>
      </c>
      <c r="AR12" s="348"/>
      <c r="AS12" s="331"/>
      <c r="AT12" s="331"/>
      <c r="AU12" s="331"/>
      <c r="AV12" s="332">
        <f>AO12*10000000</f>
        <v>60000000</v>
      </c>
      <c r="AW12" s="331"/>
      <c r="AX12" s="680"/>
    </row>
    <row r="13" spans="1:50" ht="16.5" customHeight="1" thickTop="1">
      <c r="A13" s="683" t="str">
        <f>'Spielplan Samstag w U18'!S12</f>
        <v>Rheinland</v>
      </c>
      <c r="B13" s="63">
        <f>J10</f>
        <v>5</v>
      </c>
      <c r="C13" s="63" t="s">
        <v>25</v>
      </c>
      <c r="D13" s="318">
        <f>H10</f>
        <v>11</v>
      </c>
      <c r="E13" s="61">
        <f>M10</f>
        <v>24</v>
      </c>
      <c r="F13" s="62" t="s">
        <v>25</v>
      </c>
      <c r="G13" s="64">
        <f>K10</f>
        <v>31</v>
      </c>
      <c r="H13" s="686"/>
      <c r="I13" s="687"/>
      <c r="J13" s="687"/>
      <c r="K13" s="687"/>
      <c r="L13" s="687"/>
      <c r="M13" s="692"/>
      <c r="N13" s="61">
        <f>'Spielplan Samstag w U18'!$M43</f>
        <v>11</v>
      </c>
      <c r="O13" s="62" t="s">
        <v>25</v>
      </c>
      <c r="P13" s="303">
        <f>'Spielplan Samstag w U18'!$O43</f>
        <v>6</v>
      </c>
      <c r="Q13" s="61">
        <f>'Spielplan Samstag w U18'!$V43</f>
        <v>20</v>
      </c>
      <c r="R13" s="62" t="s">
        <v>25</v>
      </c>
      <c r="S13" s="64">
        <f>'Spielplan Samstag w U18'!$X43</f>
        <v>28</v>
      </c>
      <c r="T13" s="61">
        <f>'Spielplan Samstag w U18'!$M54</f>
        <v>11</v>
      </c>
      <c r="U13" s="62" t="s">
        <v>25</v>
      </c>
      <c r="V13" s="303">
        <f>'Spielplan Samstag w U18'!$O54</f>
        <v>5</v>
      </c>
      <c r="W13" s="61">
        <f>'Spielplan Samstag w U18'!$V54</f>
        <v>22</v>
      </c>
      <c r="X13" s="62" t="s">
        <v>25</v>
      </c>
      <c r="Y13" s="64">
        <f>'Spielplan Samstag w U18'!$X54</f>
        <v>9</v>
      </c>
      <c r="Z13" s="61">
        <f>'Spielplan Samstag w U18'!$M47</f>
        <v>11</v>
      </c>
      <c r="AA13" s="62" t="s">
        <v>25</v>
      </c>
      <c r="AB13" s="303">
        <f>'Spielplan Samstag w U18'!$O47</f>
        <v>4</v>
      </c>
      <c r="AC13" s="61">
        <f>'Spielplan Samstag w U18'!$V47</f>
        <v>22</v>
      </c>
      <c r="AD13" s="62" t="s">
        <v>25</v>
      </c>
      <c r="AE13" s="64">
        <f>'Spielplan Samstag w U18'!$X47</f>
        <v>5</v>
      </c>
      <c r="AF13" s="61">
        <f>'Spielplan Samstag w U18'!$M51</f>
        <v>11</v>
      </c>
      <c r="AG13" s="62" t="s">
        <v>25</v>
      </c>
      <c r="AH13" s="303">
        <f>'Spielplan Samstag w U18'!$O51</f>
        <v>4</v>
      </c>
      <c r="AI13" s="61">
        <f>'Spielplan Samstag w U18'!$V51</f>
        <v>35</v>
      </c>
      <c r="AJ13" s="62" t="s">
        <v>25</v>
      </c>
      <c r="AK13" s="61">
        <f>'Spielplan Samstag w U18'!$X51</f>
        <v>25</v>
      </c>
      <c r="AL13" s="89">
        <f>E13+Q13+W13+AC13+AI13</f>
        <v>123</v>
      </c>
      <c r="AM13" s="83" t="s">
        <v>25</v>
      </c>
      <c r="AN13" s="349">
        <f>G13+S13+Y13+AE13+AK13</f>
        <v>98</v>
      </c>
      <c r="AO13" s="352"/>
      <c r="AP13" s="66"/>
      <c r="AQ13" s="308"/>
      <c r="AR13" s="346">
        <f>AL13</f>
        <v>123</v>
      </c>
      <c r="AS13" s="328">
        <f>(AL13-AN13)*1000</f>
        <v>25000</v>
      </c>
      <c r="AT13" s="328"/>
      <c r="AU13" s="328"/>
      <c r="AV13" s="328"/>
      <c r="AW13" s="328"/>
      <c r="AX13" s="678">
        <f>IF('Spielplan Samstag w U18'!AB$54+'Spielplan Samstag w U18'!AD$54=0,"",IF(AW14="","",RANK(AW14,AW$11:AW$26,0)))</f>
        <v>2</v>
      </c>
    </row>
    <row r="14" spans="1:50" ht="16.5" customHeight="1">
      <c r="A14" s="684"/>
      <c r="B14" s="67">
        <f>J11</f>
        <v>11</v>
      </c>
      <c r="C14" s="67" t="s">
        <v>25</v>
      </c>
      <c r="D14" s="68">
        <f>H11</f>
        <v>9</v>
      </c>
      <c r="E14" s="69">
        <f>M11</f>
        <v>1</v>
      </c>
      <c r="F14" s="70" t="s">
        <v>25</v>
      </c>
      <c r="G14" s="72">
        <f>K11</f>
        <v>2</v>
      </c>
      <c r="H14" s="688"/>
      <c r="I14" s="689"/>
      <c r="J14" s="689"/>
      <c r="K14" s="689"/>
      <c r="L14" s="689"/>
      <c r="M14" s="693"/>
      <c r="N14" s="313">
        <f>'Spielplan Samstag w U18'!$P43</f>
        <v>5</v>
      </c>
      <c r="O14" s="67" t="s">
        <v>25</v>
      </c>
      <c r="P14" s="302">
        <f>'Spielplan Samstag w U18'!$R43</f>
        <v>11</v>
      </c>
      <c r="Q14" s="69">
        <f>'Spielplan Samstag w U18'!$Y43</f>
        <v>1</v>
      </c>
      <c r="R14" s="70" t="s">
        <v>25</v>
      </c>
      <c r="S14" s="72">
        <f>'Spielplan Samstag w U18'!$AA43</f>
        <v>2</v>
      </c>
      <c r="T14" s="313">
        <f>'Spielplan Samstag w U18'!$P54</f>
        <v>11</v>
      </c>
      <c r="U14" s="67" t="s">
        <v>25</v>
      </c>
      <c r="V14" s="302">
        <f>'Spielplan Samstag w U18'!$R54</f>
        <v>4</v>
      </c>
      <c r="W14" s="69">
        <f>'Spielplan Samstag w U18'!$Y54</f>
        <v>2</v>
      </c>
      <c r="X14" s="70" t="s">
        <v>25</v>
      </c>
      <c r="Y14" s="72">
        <f>'Spielplan Samstag w U18'!$AA54</f>
        <v>0</v>
      </c>
      <c r="Z14" s="313">
        <f>'Spielplan Samstag w U18'!$P47</f>
        <v>11</v>
      </c>
      <c r="AA14" s="67" t="s">
        <v>25</v>
      </c>
      <c r="AB14" s="302">
        <f>'Spielplan Samstag w U18'!$R47</f>
        <v>1</v>
      </c>
      <c r="AC14" s="69">
        <f>'Spielplan Samstag w U18'!$Y47</f>
        <v>2</v>
      </c>
      <c r="AD14" s="70" t="s">
        <v>25</v>
      </c>
      <c r="AE14" s="72">
        <f>'Spielplan Samstag w U18'!$AA47</f>
        <v>0</v>
      </c>
      <c r="AF14" s="313">
        <f>'Spielplan Samstag w U18'!$P51</f>
        <v>13</v>
      </c>
      <c r="AG14" s="67" t="s">
        <v>25</v>
      </c>
      <c r="AH14" s="302">
        <f>'Spielplan Samstag w U18'!$R51</f>
        <v>15</v>
      </c>
      <c r="AI14" s="69">
        <f>'Spielplan Samstag w U18'!$Y51</f>
        <v>2</v>
      </c>
      <c r="AJ14" s="70" t="s">
        <v>25</v>
      </c>
      <c r="AK14" s="69">
        <f>'Spielplan Samstag w U18'!$AA51</f>
        <v>1</v>
      </c>
      <c r="AL14" s="73">
        <f>E14+Q14+W14+AC14+AI14</f>
        <v>8</v>
      </c>
      <c r="AM14" s="84" t="s">
        <v>25</v>
      </c>
      <c r="AN14" s="350">
        <f>G14+S14+Y14+AE14+AK14</f>
        <v>5</v>
      </c>
      <c r="AO14" s="353"/>
      <c r="AP14" s="75"/>
      <c r="AQ14" s="309"/>
      <c r="AR14" s="347"/>
      <c r="AS14" s="329"/>
      <c r="AT14" s="329">
        <f>AL14*100000</f>
        <v>800000</v>
      </c>
      <c r="AU14" s="329">
        <f>(AL14-AN14)*1000000</f>
        <v>3000000</v>
      </c>
      <c r="AV14" s="330"/>
      <c r="AW14" s="329">
        <f>AV15+AU14+AT14+AS13+AR13</f>
        <v>63825123</v>
      </c>
      <c r="AX14" s="679"/>
    </row>
    <row r="15" spans="1:50" ht="16.5" customHeight="1" thickBot="1">
      <c r="A15" s="684"/>
      <c r="B15" s="314">
        <f>J12</f>
        <v>8</v>
      </c>
      <c r="C15" s="312" t="s">
        <v>25</v>
      </c>
      <c r="D15" s="319">
        <f>H12</f>
        <v>11</v>
      </c>
      <c r="E15" s="76">
        <f>M12</f>
        <v>0</v>
      </c>
      <c r="F15" s="77" t="s">
        <v>25</v>
      </c>
      <c r="G15" s="85">
        <f>K12</f>
        <v>2</v>
      </c>
      <c r="H15" s="690"/>
      <c r="I15" s="691"/>
      <c r="J15" s="691"/>
      <c r="K15" s="691"/>
      <c r="L15" s="691"/>
      <c r="M15" s="694"/>
      <c r="N15" s="317">
        <f>'Spielplan Samstag w U18'!$S43</f>
        <v>4</v>
      </c>
      <c r="O15" s="71" t="s">
        <v>25</v>
      </c>
      <c r="P15" s="315">
        <f>'Spielplan Samstag w U18'!$U43</f>
        <v>11</v>
      </c>
      <c r="Q15" s="78">
        <f>'Spielplan Samstag w U18'!$AB43</f>
        <v>0</v>
      </c>
      <c r="R15" s="79" t="s">
        <v>25</v>
      </c>
      <c r="S15" s="80">
        <f>'Spielplan Samstag w U18'!$AD43</f>
        <v>2</v>
      </c>
      <c r="T15" s="317">
        <f>'Spielplan Samstag w U18'!$S54</f>
        <v>0</v>
      </c>
      <c r="U15" s="71" t="s">
        <v>25</v>
      </c>
      <c r="V15" s="315">
        <f>'Spielplan Samstag w U18'!$U54</f>
        <v>0</v>
      </c>
      <c r="W15" s="78">
        <f>'Spielplan Samstag w U18'!$AB54</f>
        <v>2</v>
      </c>
      <c r="X15" s="79" t="s">
        <v>25</v>
      </c>
      <c r="Y15" s="80">
        <f>'Spielplan Samstag w U18'!$AD54</f>
        <v>0</v>
      </c>
      <c r="Z15" s="317">
        <f>'Spielplan Samstag w U18'!$S47</f>
        <v>0</v>
      </c>
      <c r="AA15" s="71" t="s">
        <v>25</v>
      </c>
      <c r="AB15" s="315">
        <f>'Spielplan Samstag w U18'!$U47</f>
        <v>0</v>
      </c>
      <c r="AC15" s="78">
        <f>'Spielplan Samstag w U18'!$AB47</f>
        <v>2</v>
      </c>
      <c r="AD15" s="79" t="s">
        <v>25</v>
      </c>
      <c r="AE15" s="80">
        <f>'Spielplan Samstag w U18'!$AD47</f>
        <v>0</v>
      </c>
      <c r="AF15" s="317">
        <f>'Spielplan Samstag w U18'!$S51</f>
        <v>11</v>
      </c>
      <c r="AG15" s="71" t="s">
        <v>25</v>
      </c>
      <c r="AH15" s="315">
        <f>'Spielplan Samstag w U18'!$U51</f>
        <v>6</v>
      </c>
      <c r="AI15" s="78">
        <f>'Spielplan Samstag w U18'!$AB51</f>
        <v>2</v>
      </c>
      <c r="AJ15" s="79" t="s">
        <v>25</v>
      </c>
      <c r="AK15" s="78">
        <f>'Spielplan Samstag w U18'!$AD51</f>
        <v>0</v>
      </c>
      <c r="AL15" s="672">
        <f>AL13-AN13</f>
        <v>25</v>
      </c>
      <c r="AM15" s="673"/>
      <c r="AN15" s="674"/>
      <c r="AO15" s="355">
        <f>E15+Q15+W15+AC15+AI15</f>
        <v>6</v>
      </c>
      <c r="AP15" s="82" t="s">
        <v>25</v>
      </c>
      <c r="AQ15" s="310">
        <f>G15+S15+Y15+AE15+AK15</f>
        <v>4</v>
      </c>
      <c r="AR15" s="348"/>
      <c r="AS15" s="331"/>
      <c r="AT15" s="331"/>
      <c r="AU15" s="331"/>
      <c r="AV15" s="332">
        <f>AO15*10000000</f>
        <v>60000000</v>
      </c>
      <c r="AW15" s="331"/>
      <c r="AX15" s="680"/>
    </row>
    <row r="16" spans="1:50" ht="16.5" customHeight="1" thickTop="1">
      <c r="A16" s="683" t="str">
        <f>'Spielplan Samstag w U18'!S13</f>
        <v>Bayern</v>
      </c>
      <c r="B16" s="63">
        <f>P10</f>
        <v>11</v>
      </c>
      <c r="C16" s="63" t="s">
        <v>25</v>
      </c>
      <c r="D16" s="318">
        <f>N10</f>
        <v>8</v>
      </c>
      <c r="E16" s="61">
        <f>S10</f>
        <v>26</v>
      </c>
      <c r="F16" s="62" t="s">
        <v>25</v>
      </c>
      <c r="G16" s="64">
        <f>Q10</f>
        <v>22</v>
      </c>
      <c r="H16" s="63">
        <f>P13</f>
        <v>6</v>
      </c>
      <c r="I16" s="63" t="s">
        <v>25</v>
      </c>
      <c r="J16" s="318">
        <f>N13</f>
        <v>11</v>
      </c>
      <c r="K16" s="61">
        <f>S13</f>
        <v>28</v>
      </c>
      <c r="L16" s="62" t="s">
        <v>25</v>
      </c>
      <c r="M16" s="64">
        <f>Q13</f>
        <v>20</v>
      </c>
      <c r="N16" s="686"/>
      <c r="O16" s="687"/>
      <c r="P16" s="687"/>
      <c r="Q16" s="687"/>
      <c r="R16" s="687"/>
      <c r="S16" s="692"/>
      <c r="T16" s="61">
        <f>'Spielplan Samstag w U18'!$M41</f>
        <v>11</v>
      </c>
      <c r="U16" s="62" t="s">
        <v>25</v>
      </c>
      <c r="V16" s="303">
        <f>'Spielplan Samstag w U18'!$O41</f>
        <v>9</v>
      </c>
      <c r="W16" s="61">
        <f>'Spielplan Samstag w U18'!$V41</f>
        <v>22</v>
      </c>
      <c r="X16" s="62" t="s">
        <v>25</v>
      </c>
      <c r="Y16" s="64">
        <f>'Spielplan Samstag w U18'!$X41</f>
        <v>16</v>
      </c>
      <c r="Z16" s="61">
        <f>'Spielplan Samstag w U18'!$M49</f>
        <v>11</v>
      </c>
      <c r="AA16" s="62" t="s">
        <v>25</v>
      </c>
      <c r="AB16" s="303">
        <f>'Spielplan Samstag w U18'!$O49</f>
        <v>1</v>
      </c>
      <c r="AC16" s="61">
        <f>'Spielplan Samstag w U18'!$V49</f>
        <v>22</v>
      </c>
      <c r="AD16" s="62" t="s">
        <v>25</v>
      </c>
      <c r="AE16" s="64">
        <f>'Spielplan Samstag w U18'!$X49</f>
        <v>4</v>
      </c>
      <c r="AF16" s="61">
        <f>'Spielplan Samstag w U18'!$M53</f>
        <v>11</v>
      </c>
      <c r="AG16" s="62" t="s">
        <v>25</v>
      </c>
      <c r="AH16" s="303">
        <f>'Spielplan Samstag w U18'!$O53</f>
        <v>6</v>
      </c>
      <c r="AI16" s="61">
        <f>'Spielplan Samstag w U18'!$V53</f>
        <v>31</v>
      </c>
      <c r="AJ16" s="62" t="s">
        <v>25</v>
      </c>
      <c r="AK16" s="61">
        <f>'Spielplan Samstag w U18'!$X53</f>
        <v>24</v>
      </c>
      <c r="AL16" s="89">
        <f>E16+K16+W16+AC16+AI16</f>
        <v>129</v>
      </c>
      <c r="AM16" s="83" t="s">
        <v>25</v>
      </c>
      <c r="AN16" s="349">
        <f>G16+M16+Y16+AE16+AK16</f>
        <v>86</v>
      </c>
      <c r="AO16" s="352"/>
      <c r="AP16" s="66"/>
      <c r="AQ16" s="308"/>
      <c r="AR16" s="346">
        <f>AL16</f>
        <v>129</v>
      </c>
      <c r="AS16" s="328">
        <f>(AL16-AN16)*1000</f>
        <v>43000</v>
      </c>
      <c r="AT16" s="328"/>
      <c r="AU16" s="328"/>
      <c r="AV16" s="328"/>
      <c r="AW16" s="328"/>
      <c r="AX16" s="678">
        <f>IF('Spielplan Samstag w U18'!AB$54+'Spielplan Samstag w U18'!AD$54=0,"",IF(AW17="","",RANK(AW17,AW$11:AW$26,0)))</f>
        <v>1</v>
      </c>
    </row>
    <row r="17" spans="1:50" ht="16.5" customHeight="1">
      <c r="A17" s="684"/>
      <c r="B17" s="67">
        <f>P11</f>
        <v>15</v>
      </c>
      <c r="C17" s="67" t="s">
        <v>25</v>
      </c>
      <c r="D17" s="68">
        <f>N11</f>
        <v>14</v>
      </c>
      <c r="E17" s="69">
        <f>S11</f>
        <v>2</v>
      </c>
      <c r="F17" s="70" t="s">
        <v>25</v>
      </c>
      <c r="G17" s="72">
        <f>Q11</f>
        <v>0</v>
      </c>
      <c r="H17" s="67">
        <f>P14</f>
        <v>11</v>
      </c>
      <c r="I17" s="67" t="s">
        <v>25</v>
      </c>
      <c r="J17" s="68">
        <f>N14</f>
        <v>5</v>
      </c>
      <c r="K17" s="69">
        <f>S14</f>
        <v>2</v>
      </c>
      <c r="L17" s="70" t="s">
        <v>25</v>
      </c>
      <c r="M17" s="72">
        <f>Q14</f>
        <v>1</v>
      </c>
      <c r="N17" s="688"/>
      <c r="O17" s="689"/>
      <c r="P17" s="689"/>
      <c r="Q17" s="689"/>
      <c r="R17" s="689"/>
      <c r="S17" s="693"/>
      <c r="T17" s="313">
        <f>'Spielplan Samstag w U18'!$P41</f>
        <v>11</v>
      </c>
      <c r="U17" s="67" t="s">
        <v>25</v>
      </c>
      <c r="V17" s="302">
        <f>'Spielplan Samstag w U18'!$R41</f>
        <v>7</v>
      </c>
      <c r="W17" s="69">
        <f>'Spielplan Samstag w U18'!$Y41</f>
        <v>2</v>
      </c>
      <c r="X17" s="70" t="s">
        <v>25</v>
      </c>
      <c r="Y17" s="72">
        <f>'Spielplan Samstag w U18'!$AA41</f>
        <v>0</v>
      </c>
      <c r="Z17" s="313">
        <f>'Spielplan Samstag w U18'!$P49</f>
        <v>11</v>
      </c>
      <c r="AA17" s="67" t="s">
        <v>25</v>
      </c>
      <c r="AB17" s="302">
        <f>'Spielplan Samstag w U18'!$R49</f>
        <v>3</v>
      </c>
      <c r="AC17" s="69">
        <f>'Spielplan Samstag w U18'!$Y49</f>
        <v>2</v>
      </c>
      <c r="AD17" s="70" t="s">
        <v>25</v>
      </c>
      <c r="AE17" s="72">
        <f>'Spielplan Samstag w U18'!$AA49</f>
        <v>0</v>
      </c>
      <c r="AF17" s="313">
        <f>'Spielplan Samstag w U18'!$P53</f>
        <v>9</v>
      </c>
      <c r="AG17" s="67" t="s">
        <v>25</v>
      </c>
      <c r="AH17" s="302">
        <f>'Spielplan Samstag w U18'!$R53</f>
        <v>11</v>
      </c>
      <c r="AI17" s="69">
        <f>'Spielplan Samstag w U18'!$Y53</f>
        <v>2</v>
      </c>
      <c r="AJ17" s="70" t="s">
        <v>25</v>
      </c>
      <c r="AK17" s="69">
        <f>'Spielplan Samstag w U18'!$AA53</f>
        <v>1</v>
      </c>
      <c r="AL17" s="73">
        <f>E17+K17+W17+AC17+AI17</f>
        <v>10</v>
      </c>
      <c r="AM17" s="84" t="s">
        <v>25</v>
      </c>
      <c r="AN17" s="350">
        <f>G17+M17+Y17+AE17+AK17</f>
        <v>2</v>
      </c>
      <c r="AO17" s="353"/>
      <c r="AP17" s="75"/>
      <c r="AQ17" s="309"/>
      <c r="AR17" s="347"/>
      <c r="AS17" s="329"/>
      <c r="AT17" s="329">
        <f>AL17*100000</f>
        <v>1000000</v>
      </c>
      <c r="AU17" s="329">
        <f>(AL17-AN17)*1000000</f>
        <v>8000000</v>
      </c>
      <c r="AV17" s="330"/>
      <c r="AW17" s="329">
        <f>AV18+AU17+AT17+AS16+AR16</f>
        <v>109043129</v>
      </c>
      <c r="AX17" s="679"/>
    </row>
    <row r="18" spans="1:50" ht="16.5" customHeight="1" thickBot="1">
      <c r="A18" s="684"/>
      <c r="B18" s="314">
        <f>P12</f>
        <v>0</v>
      </c>
      <c r="C18" s="312" t="s">
        <v>25</v>
      </c>
      <c r="D18" s="319">
        <f>N12</f>
        <v>0</v>
      </c>
      <c r="E18" s="76">
        <f>S12</f>
        <v>2</v>
      </c>
      <c r="F18" s="77" t="s">
        <v>25</v>
      </c>
      <c r="G18" s="85">
        <f>Q12</f>
        <v>0</v>
      </c>
      <c r="H18" s="314">
        <f>P15</f>
        <v>11</v>
      </c>
      <c r="I18" s="312" t="s">
        <v>25</v>
      </c>
      <c r="J18" s="319">
        <f>N15</f>
        <v>4</v>
      </c>
      <c r="K18" s="76">
        <f>S15</f>
        <v>2</v>
      </c>
      <c r="L18" s="77" t="s">
        <v>25</v>
      </c>
      <c r="M18" s="85">
        <f>Q15</f>
        <v>0</v>
      </c>
      <c r="N18" s="690"/>
      <c r="O18" s="691"/>
      <c r="P18" s="691"/>
      <c r="Q18" s="691"/>
      <c r="R18" s="691"/>
      <c r="S18" s="694"/>
      <c r="T18" s="317">
        <f>'Spielplan Samstag w U18'!$S41</f>
        <v>0</v>
      </c>
      <c r="U18" s="71" t="s">
        <v>25</v>
      </c>
      <c r="V18" s="315">
        <f>'Spielplan Samstag w U18'!$U41</f>
        <v>0</v>
      </c>
      <c r="W18" s="78">
        <f>'Spielplan Samstag w U18'!$AB41</f>
        <v>2</v>
      </c>
      <c r="X18" s="79" t="s">
        <v>25</v>
      </c>
      <c r="Y18" s="80">
        <f>'Spielplan Samstag w U18'!$AD41</f>
        <v>0</v>
      </c>
      <c r="Z18" s="317">
        <f>'Spielplan Samstag w U18'!$S49</f>
        <v>0</v>
      </c>
      <c r="AA18" s="71" t="s">
        <v>25</v>
      </c>
      <c r="AB18" s="315">
        <f>'Spielplan Samstag w U18'!$U49</f>
        <v>0</v>
      </c>
      <c r="AC18" s="78">
        <f>'Spielplan Samstag w U18'!$AB49</f>
        <v>2</v>
      </c>
      <c r="AD18" s="79" t="s">
        <v>25</v>
      </c>
      <c r="AE18" s="80">
        <f>'Spielplan Samstag w U18'!$AD49</f>
        <v>0</v>
      </c>
      <c r="AF18" s="317">
        <f>'Spielplan Samstag w U18'!$S53</f>
        <v>11</v>
      </c>
      <c r="AG18" s="71" t="s">
        <v>25</v>
      </c>
      <c r="AH18" s="315">
        <f>'Spielplan Samstag w U18'!$U53</f>
        <v>7</v>
      </c>
      <c r="AI18" s="78">
        <f>'Spielplan Samstag w U18'!$AB53</f>
        <v>2</v>
      </c>
      <c r="AJ18" s="79" t="s">
        <v>25</v>
      </c>
      <c r="AK18" s="78">
        <f>'Spielplan Samstag w U18'!$AD53</f>
        <v>0</v>
      </c>
      <c r="AL18" s="672">
        <f>AL16-AN16</f>
        <v>43</v>
      </c>
      <c r="AM18" s="673"/>
      <c r="AN18" s="674"/>
      <c r="AO18" s="355">
        <f>E18+K18+W18+AC18+AI18</f>
        <v>10</v>
      </c>
      <c r="AP18" s="82" t="s">
        <v>25</v>
      </c>
      <c r="AQ18" s="310">
        <f>G18+M18+Y18+AE18+AK18</f>
        <v>0</v>
      </c>
      <c r="AR18" s="348"/>
      <c r="AS18" s="331"/>
      <c r="AT18" s="331"/>
      <c r="AU18" s="331"/>
      <c r="AV18" s="332">
        <f>AO18*10000000</f>
        <v>100000000</v>
      </c>
      <c r="AW18" s="331"/>
      <c r="AX18" s="680"/>
    </row>
    <row r="19" spans="1:50" ht="16.5" customHeight="1" thickTop="1">
      <c r="A19" s="683" t="str">
        <f>'Spielplan Samstag w U18'!S14</f>
        <v>Sachsen</v>
      </c>
      <c r="B19" s="63">
        <f>V10</f>
        <v>5</v>
      </c>
      <c r="C19" s="63" t="s">
        <v>25</v>
      </c>
      <c r="D19" s="318">
        <f>T10</f>
        <v>11</v>
      </c>
      <c r="E19" s="61">
        <f>Y10</f>
        <v>8</v>
      </c>
      <c r="F19" s="62" t="s">
        <v>25</v>
      </c>
      <c r="G19" s="64">
        <f>W10</f>
        <v>22</v>
      </c>
      <c r="H19" s="63">
        <f>V13</f>
        <v>5</v>
      </c>
      <c r="I19" s="63" t="s">
        <v>25</v>
      </c>
      <c r="J19" s="318">
        <f>T13</f>
        <v>11</v>
      </c>
      <c r="K19" s="61">
        <f>Y13</f>
        <v>9</v>
      </c>
      <c r="L19" s="62" t="s">
        <v>25</v>
      </c>
      <c r="M19" s="64">
        <f>W13</f>
        <v>22</v>
      </c>
      <c r="N19" s="63">
        <f>V16</f>
        <v>9</v>
      </c>
      <c r="O19" s="63" t="s">
        <v>25</v>
      </c>
      <c r="P19" s="318">
        <f>T16</f>
        <v>11</v>
      </c>
      <c r="Q19" s="61">
        <f>Y16</f>
        <v>16</v>
      </c>
      <c r="R19" s="62" t="s">
        <v>25</v>
      </c>
      <c r="S19" s="64">
        <f>W16</f>
        <v>22</v>
      </c>
      <c r="T19" s="686"/>
      <c r="U19" s="687"/>
      <c r="V19" s="687"/>
      <c r="W19" s="687"/>
      <c r="X19" s="687"/>
      <c r="Y19" s="692"/>
      <c r="Z19" s="61">
        <f>'Spielplan Samstag w U18'!$M45</f>
        <v>11</v>
      </c>
      <c r="AA19" s="62" t="s">
        <v>25</v>
      </c>
      <c r="AB19" s="303">
        <f>'Spielplan Samstag w U18'!$O45</f>
        <v>9</v>
      </c>
      <c r="AC19" s="61">
        <f>'Spielplan Samstag w U18'!$V45</f>
        <v>22</v>
      </c>
      <c r="AD19" s="62" t="s">
        <v>25</v>
      </c>
      <c r="AE19" s="64">
        <f>'Spielplan Samstag w U18'!$X45</f>
        <v>15</v>
      </c>
      <c r="AF19" s="61">
        <f>'Spielplan Samstag w U18'!$M48</f>
        <v>3</v>
      </c>
      <c r="AG19" s="62" t="s">
        <v>25</v>
      </c>
      <c r="AH19" s="303">
        <f>'Spielplan Samstag w U18'!$O48</f>
        <v>11</v>
      </c>
      <c r="AI19" s="61">
        <f>'Spielplan Samstag w U18'!$V48</f>
        <v>18</v>
      </c>
      <c r="AJ19" s="62" t="s">
        <v>25</v>
      </c>
      <c r="AK19" s="61">
        <f>'Spielplan Samstag w U18'!$X48</f>
        <v>32</v>
      </c>
      <c r="AL19" s="89">
        <f>E19+K19+Q19+AC19+AI19</f>
        <v>73</v>
      </c>
      <c r="AM19" s="83" t="s">
        <v>25</v>
      </c>
      <c r="AN19" s="349">
        <f>G19+M19+S19+AE19+AK19</f>
        <v>113</v>
      </c>
      <c r="AO19" s="352"/>
      <c r="AP19" s="66"/>
      <c r="AQ19" s="308"/>
      <c r="AR19" s="346">
        <f>AL19</f>
        <v>73</v>
      </c>
      <c r="AS19" s="328">
        <f>(AL19-AN19)*1000</f>
        <v>-40000</v>
      </c>
      <c r="AT19" s="328"/>
      <c r="AU19" s="328"/>
      <c r="AV19" s="328"/>
      <c r="AW19" s="328"/>
      <c r="AX19" s="678">
        <f>IF('Spielplan Samstag w U18'!AB$54+'Spielplan Samstag w U18'!AD$54=0,"",IF(AW20="","",RANK(AW20,AW$11:AW$26,0)))</f>
        <v>5</v>
      </c>
    </row>
    <row r="20" spans="1:50" ht="16.5" customHeight="1">
      <c r="A20" s="684"/>
      <c r="B20" s="67">
        <f>V11</f>
        <v>3</v>
      </c>
      <c r="C20" s="67" t="s">
        <v>25</v>
      </c>
      <c r="D20" s="68">
        <f>T11</f>
        <v>11</v>
      </c>
      <c r="E20" s="69">
        <f>Y11</f>
        <v>0</v>
      </c>
      <c r="F20" s="70" t="s">
        <v>25</v>
      </c>
      <c r="G20" s="72">
        <f>W11</f>
        <v>2</v>
      </c>
      <c r="H20" s="67">
        <f>V14</f>
        <v>4</v>
      </c>
      <c r="I20" s="67" t="s">
        <v>25</v>
      </c>
      <c r="J20" s="68">
        <f>T14</f>
        <v>11</v>
      </c>
      <c r="K20" s="69">
        <f>Y14</f>
        <v>0</v>
      </c>
      <c r="L20" s="70" t="s">
        <v>25</v>
      </c>
      <c r="M20" s="72">
        <f>W14</f>
        <v>2</v>
      </c>
      <c r="N20" s="67">
        <f>V17</f>
        <v>7</v>
      </c>
      <c r="O20" s="67" t="s">
        <v>25</v>
      </c>
      <c r="P20" s="68">
        <f>T17</f>
        <v>11</v>
      </c>
      <c r="Q20" s="69">
        <f>Y17</f>
        <v>0</v>
      </c>
      <c r="R20" s="70" t="s">
        <v>25</v>
      </c>
      <c r="S20" s="72">
        <f>W17</f>
        <v>2</v>
      </c>
      <c r="T20" s="688"/>
      <c r="U20" s="689"/>
      <c r="V20" s="689"/>
      <c r="W20" s="689"/>
      <c r="X20" s="689"/>
      <c r="Y20" s="693"/>
      <c r="Z20" s="313">
        <f>'Spielplan Samstag w U18'!$P45</f>
        <v>11</v>
      </c>
      <c r="AA20" s="67" t="s">
        <v>25</v>
      </c>
      <c r="AB20" s="302">
        <f>'Spielplan Samstag w U18'!$R45</f>
        <v>6</v>
      </c>
      <c r="AC20" s="69">
        <f>'Spielplan Samstag w U18'!$Y45</f>
        <v>2</v>
      </c>
      <c r="AD20" s="70" t="s">
        <v>25</v>
      </c>
      <c r="AE20" s="72">
        <f>'Spielplan Samstag w U18'!$AA45</f>
        <v>0</v>
      </c>
      <c r="AF20" s="313">
        <f>'Spielplan Samstag w U18'!$P48</f>
        <v>12</v>
      </c>
      <c r="AG20" s="67" t="s">
        <v>25</v>
      </c>
      <c r="AH20" s="302">
        <f>'Spielplan Samstag w U18'!$R48</f>
        <v>10</v>
      </c>
      <c r="AI20" s="69">
        <f>'Spielplan Samstag w U18'!$Y48</f>
        <v>1</v>
      </c>
      <c r="AJ20" s="70" t="s">
        <v>25</v>
      </c>
      <c r="AK20" s="69">
        <f>'Spielplan Samstag w U18'!$AA48</f>
        <v>2</v>
      </c>
      <c r="AL20" s="73">
        <f>E20+K20+Q20+AC20+AI20</f>
        <v>3</v>
      </c>
      <c r="AM20" s="84" t="s">
        <v>25</v>
      </c>
      <c r="AN20" s="350">
        <f>G20+M20+S20+AE20+AK20</f>
        <v>8</v>
      </c>
      <c r="AO20" s="353"/>
      <c r="AP20" s="75"/>
      <c r="AQ20" s="309"/>
      <c r="AR20" s="347"/>
      <c r="AS20" s="329"/>
      <c r="AT20" s="329">
        <f>AL20*100000</f>
        <v>300000</v>
      </c>
      <c r="AU20" s="329">
        <f>(AL20-AN20)*1000000</f>
        <v>-5000000</v>
      </c>
      <c r="AV20" s="330"/>
      <c r="AW20" s="329">
        <f>AV21+AU20+AT20+AS19+AR19</f>
        <v>15260073</v>
      </c>
      <c r="AX20" s="679"/>
    </row>
    <row r="21" spans="1:50" ht="16.5" customHeight="1" thickBot="1">
      <c r="A21" s="684"/>
      <c r="B21" s="314">
        <f>V12</f>
        <v>0</v>
      </c>
      <c r="C21" s="312" t="s">
        <v>25</v>
      </c>
      <c r="D21" s="319">
        <f>T12</f>
        <v>0</v>
      </c>
      <c r="E21" s="76">
        <f>Y12</f>
        <v>0</v>
      </c>
      <c r="F21" s="77" t="s">
        <v>25</v>
      </c>
      <c r="G21" s="85">
        <f>W12</f>
        <v>2</v>
      </c>
      <c r="H21" s="314">
        <f>V15</f>
        <v>0</v>
      </c>
      <c r="I21" s="312" t="s">
        <v>25</v>
      </c>
      <c r="J21" s="319">
        <f>T15</f>
        <v>0</v>
      </c>
      <c r="K21" s="76">
        <f>Y15</f>
        <v>0</v>
      </c>
      <c r="L21" s="77" t="s">
        <v>25</v>
      </c>
      <c r="M21" s="85">
        <f>W15</f>
        <v>2</v>
      </c>
      <c r="N21" s="314">
        <f>V18</f>
        <v>0</v>
      </c>
      <c r="O21" s="312" t="s">
        <v>25</v>
      </c>
      <c r="P21" s="319">
        <f>T18</f>
        <v>0</v>
      </c>
      <c r="Q21" s="76">
        <f>Y18</f>
        <v>0</v>
      </c>
      <c r="R21" s="77" t="s">
        <v>25</v>
      </c>
      <c r="S21" s="85">
        <f>W18</f>
        <v>2</v>
      </c>
      <c r="T21" s="690"/>
      <c r="U21" s="691"/>
      <c r="V21" s="691"/>
      <c r="W21" s="691"/>
      <c r="X21" s="691"/>
      <c r="Y21" s="694"/>
      <c r="Z21" s="317">
        <f>'Spielplan Samstag w U18'!$S45</f>
        <v>0</v>
      </c>
      <c r="AA21" s="71" t="s">
        <v>25</v>
      </c>
      <c r="AB21" s="315">
        <f>'Spielplan Samstag w U18'!$U45</f>
        <v>0</v>
      </c>
      <c r="AC21" s="78">
        <f>'Spielplan Samstag w U18'!$AB45</f>
        <v>2</v>
      </c>
      <c r="AD21" s="79" t="s">
        <v>25</v>
      </c>
      <c r="AE21" s="80">
        <f>'Spielplan Samstag w U18'!$AD45</f>
        <v>0</v>
      </c>
      <c r="AF21" s="317">
        <f>'Spielplan Samstag w U18'!$S48</f>
        <v>3</v>
      </c>
      <c r="AG21" s="71" t="s">
        <v>25</v>
      </c>
      <c r="AH21" s="315">
        <f>'Spielplan Samstag w U18'!$U48</f>
        <v>11</v>
      </c>
      <c r="AI21" s="78">
        <f>'Spielplan Samstag w U18'!$AB48</f>
        <v>0</v>
      </c>
      <c r="AJ21" s="79" t="s">
        <v>25</v>
      </c>
      <c r="AK21" s="78">
        <f>'Spielplan Samstag w U18'!$AD48</f>
        <v>2</v>
      </c>
      <c r="AL21" s="672">
        <f>AL19-AN19</f>
        <v>-40</v>
      </c>
      <c r="AM21" s="673"/>
      <c r="AN21" s="674"/>
      <c r="AO21" s="355">
        <f>E21+K21+Q21+AC21+AI21</f>
        <v>2</v>
      </c>
      <c r="AP21" s="82" t="s">
        <v>25</v>
      </c>
      <c r="AQ21" s="310">
        <f>G21+M21+S21+AE21+AK21</f>
        <v>8</v>
      </c>
      <c r="AR21" s="348"/>
      <c r="AS21" s="331"/>
      <c r="AT21" s="331"/>
      <c r="AU21" s="331"/>
      <c r="AV21" s="332">
        <f>AO21*10000000</f>
        <v>20000000</v>
      </c>
      <c r="AW21" s="331"/>
      <c r="AX21" s="680"/>
    </row>
    <row r="22" spans="1:50" ht="16.5" customHeight="1" thickTop="1">
      <c r="A22" s="683" t="str">
        <f>'Spielplan Samstag w U18'!S15</f>
        <v>Pfalz</v>
      </c>
      <c r="B22" s="63">
        <f>AB10</f>
        <v>2</v>
      </c>
      <c r="C22" s="63" t="s">
        <v>25</v>
      </c>
      <c r="D22" s="318">
        <f>Z10</f>
        <v>11</v>
      </c>
      <c r="E22" s="61">
        <f>AE10</f>
        <v>6</v>
      </c>
      <c r="F22" s="62" t="s">
        <v>25</v>
      </c>
      <c r="G22" s="64">
        <f>AC10</f>
        <v>22</v>
      </c>
      <c r="H22" s="63">
        <f>AB13</f>
        <v>4</v>
      </c>
      <c r="I22" s="63" t="s">
        <v>25</v>
      </c>
      <c r="J22" s="318">
        <f>Z13</f>
        <v>11</v>
      </c>
      <c r="K22" s="61">
        <f>AE13</f>
        <v>5</v>
      </c>
      <c r="L22" s="62" t="s">
        <v>25</v>
      </c>
      <c r="M22" s="64">
        <f>AC13</f>
        <v>22</v>
      </c>
      <c r="N22" s="63">
        <f>AB16</f>
        <v>1</v>
      </c>
      <c r="O22" s="63" t="s">
        <v>25</v>
      </c>
      <c r="P22" s="318">
        <f>Z16</f>
        <v>11</v>
      </c>
      <c r="Q22" s="61">
        <f>AE16</f>
        <v>4</v>
      </c>
      <c r="R22" s="62" t="s">
        <v>25</v>
      </c>
      <c r="S22" s="64">
        <f>AC16</f>
        <v>22</v>
      </c>
      <c r="T22" s="63">
        <f>AB19</f>
        <v>9</v>
      </c>
      <c r="U22" s="63" t="s">
        <v>25</v>
      </c>
      <c r="V22" s="318">
        <f>Z19</f>
        <v>11</v>
      </c>
      <c r="W22" s="61">
        <f>AE19</f>
        <v>15</v>
      </c>
      <c r="X22" s="62" t="s">
        <v>25</v>
      </c>
      <c r="Y22" s="64">
        <f>AC19</f>
        <v>22</v>
      </c>
      <c r="Z22" s="686"/>
      <c r="AA22" s="687"/>
      <c r="AB22" s="687"/>
      <c r="AC22" s="687"/>
      <c r="AD22" s="687"/>
      <c r="AE22" s="692"/>
      <c r="AF22" s="61">
        <f>'Spielplan Samstag w U18'!$M42</f>
        <v>5</v>
      </c>
      <c r="AG22" s="62" t="s">
        <v>25</v>
      </c>
      <c r="AH22" s="303">
        <f>'Spielplan Samstag w U18'!$O42</f>
        <v>11</v>
      </c>
      <c r="AI22" s="61">
        <f>'Spielplan Samstag w U18'!$V42</f>
        <v>8</v>
      </c>
      <c r="AJ22" s="62" t="s">
        <v>25</v>
      </c>
      <c r="AK22" s="61">
        <f>'Spielplan Samstag w U18'!$X42</f>
        <v>22</v>
      </c>
      <c r="AL22" s="89">
        <f>E22+K22+Q22+W22+AI22</f>
        <v>38</v>
      </c>
      <c r="AM22" s="83" t="s">
        <v>25</v>
      </c>
      <c r="AN22" s="349">
        <f>G22+M22+S22+Y22+AK22</f>
        <v>110</v>
      </c>
      <c r="AO22" s="352"/>
      <c r="AP22" s="66"/>
      <c r="AQ22" s="308"/>
      <c r="AR22" s="346">
        <f>AL22</f>
        <v>38</v>
      </c>
      <c r="AS22" s="328">
        <f>(AL22-AN22)*1000</f>
        <v>-72000</v>
      </c>
      <c r="AT22" s="328"/>
      <c r="AU22" s="328"/>
      <c r="AV22" s="328"/>
      <c r="AW22" s="328"/>
      <c r="AX22" s="678">
        <f>IF('Spielplan Samstag w U18'!AB$54+'Spielplan Samstag w U18'!AD$54=0,"",IF(AW23="","",RANK(AW23,AW$11:AW$26,0)))</f>
        <v>6</v>
      </c>
    </row>
    <row r="23" spans="1:50" ht="16.5" customHeight="1">
      <c r="A23" s="684"/>
      <c r="B23" s="67">
        <f>AB11</f>
        <v>4</v>
      </c>
      <c r="C23" s="67" t="s">
        <v>25</v>
      </c>
      <c r="D23" s="68">
        <f>Z11</f>
        <v>11</v>
      </c>
      <c r="E23" s="69">
        <f>AE11</f>
        <v>0</v>
      </c>
      <c r="F23" s="70" t="s">
        <v>25</v>
      </c>
      <c r="G23" s="72">
        <f>AC11</f>
        <v>2</v>
      </c>
      <c r="H23" s="67">
        <f>AB14</f>
        <v>1</v>
      </c>
      <c r="I23" s="67" t="s">
        <v>25</v>
      </c>
      <c r="J23" s="68">
        <f>Z14</f>
        <v>11</v>
      </c>
      <c r="K23" s="69">
        <f>AE14</f>
        <v>0</v>
      </c>
      <c r="L23" s="70" t="s">
        <v>25</v>
      </c>
      <c r="M23" s="72">
        <f>AC14</f>
        <v>2</v>
      </c>
      <c r="N23" s="67">
        <f>AB17</f>
        <v>3</v>
      </c>
      <c r="O23" s="67" t="s">
        <v>25</v>
      </c>
      <c r="P23" s="68">
        <f>Z17</f>
        <v>11</v>
      </c>
      <c r="Q23" s="69">
        <f>AE17</f>
        <v>0</v>
      </c>
      <c r="R23" s="70" t="s">
        <v>25</v>
      </c>
      <c r="S23" s="72">
        <f>AC17</f>
        <v>2</v>
      </c>
      <c r="T23" s="67">
        <f>AB20</f>
        <v>6</v>
      </c>
      <c r="U23" s="67" t="s">
        <v>25</v>
      </c>
      <c r="V23" s="68">
        <f>Z20</f>
        <v>11</v>
      </c>
      <c r="W23" s="69">
        <f>AE20</f>
        <v>0</v>
      </c>
      <c r="X23" s="70" t="s">
        <v>25</v>
      </c>
      <c r="Y23" s="72">
        <f>AC20</f>
        <v>2</v>
      </c>
      <c r="Z23" s="688"/>
      <c r="AA23" s="689"/>
      <c r="AB23" s="689"/>
      <c r="AC23" s="689"/>
      <c r="AD23" s="689"/>
      <c r="AE23" s="693"/>
      <c r="AF23" s="313">
        <f>'Spielplan Samstag w U18'!$P42</f>
        <v>3</v>
      </c>
      <c r="AG23" s="67" t="s">
        <v>25</v>
      </c>
      <c r="AH23" s="302">
        <f>'Spielplan Samstag w U18'!$R42</f>
        <v>11</v>
      </c>
      <c r="AI23" s="69">
        <f>'Spielplan Samstag w U18'!$Y42</f>
        <v>0</v>
      </c>
      <c r="AJ23" s="70" t="s">
        <v>25</v>
      </c>
      <c r="AK23" s="69">
        <f>'Spielplan Samstag w U18'!$AA42</f>
        <v>2</v>
      </c>
      <c r="AL23" s="73">
        <f>E23+K23+Q23+W23+AI23</f>
        <v>0</v>
      </c>
      <c r="AM23" s="84" t="s">
        <v>25</v>
      </c>
      <c r="AN23" s="350">
        <f>G23+M23+S23+Y23+AK23</f>
        <v>10</v>
      </c>
      <c r="AO23" s="353"/>
      <c r="AP23" s="75"/>
      <c r="AQ23" s="309"/>
      <c r="AR23" s="347"/>
      <c r="AS23" s="329"/>
      <c r="AT23" s="329">
        <f>AL23*100000</f>
        <v>0</v>
      </c>
      <c r="AU23" s="329">
        <f>(AL23-AN23)*1000000</f>
        <v>-10000000</v>
      </c>
      <c r="AV23" s="330"/>
      <c r="AW23" s="329">
        <f>AV24+AU23+AT23+AS22+AR22</f>
        <v>-10071962</v>
      </c>
      <c r="AX23" s="679"/>
    </row>
    <row r="24" spans="1:50" ht="16.5" customHeight="1" thickBot="1">
      <c r="A24" s="684"/>
      <c r="B24" s="314">
        <f>AB12</f>
        <v>0</v>
      </c>
      <c r="C24" s="312" t="s">
        <v>25</v>
      </c>
      <c r="D24" s="319">
        <f>Z12</f>
        <v>0</v>
      </c>
      <c r="E24" s="76">
        <f>AE12</f>
        <v>0</v>
      </c>
      <c r="F24" s="77" t="s">
        <v>25</v>
      </c>
      <c r="G24" s="85">
        <f>AC12</f>
        <v>2</v>
      </c>
      <c r="H24" s="314">
        <f>AB15</f>
        <v>0</v>
      </c>
      <c r="I24" s="312" t="s">
        <v>25</v>
      </c>
      <c r="J24" s="319">
        <f>Z15</f>
        <v>0</v>
      </c>
      <c r="K24" s="76">
        <f>AE15</f>
        <v>0</v>
      </c>
      <c r="L24" s="77" t="s">
        <v>25</v>
      </c>
      <c r="M24" s="85">
        <f>AC15</f>
        <v>2</v>
      </c>
      <c r="N24" s="314">
        <f>AB18</f>
        <v>0</v>
      </c>
      <c r="O24" s="312" t="s">
        <v>25</v>
      </c>
      <c r="P24" s="319">
        <f>Z18</f>
        <v>0</v>
      </c>
      <c r="Q24" s="76">
        <f>AE18</f>
        <v>0</v>
      </c>
      <c r="R24" s="77" t="s">
        <v>25</v>
      </c>
      <c r="S24" s="85">
        <f>AC18</f>
        <v>2</v>
      </c>
      <c r="T24" s="314">
        <f>AB21</f>
        <v>0</v>
      </c>
      <c r="U24" s="312" t="s">
        <v>25</v>
      </c>
      <c r="V24" s="319">
        <f>Z21</f>
        <v>0</v>
      </c>
      <c r="W24" s="76">
        <f>AE21</f>
        <v>0</v>
      </c>
      <c r="X24" s="77" t="s">
        <v>25</v>
      </c>
      <c r="Y24" s="85">
        <f>AC21</f>
        <v>2</v>
      </c>
      <c r="Z24" s="690"/>
      <c r="AA24" s="691"/>
      <c r="AB24" s="691"/>
      <c r="AC24" s="691"/>
      <c r="AD24" s="691"/>
      <c r="AE24" s="694"/>
      <c r="AF24" s="317">
        <f>'Spielplan Samstag w U18'!$S42</f>
        <v>0</v>
      </c>
      <c r="AG24" s="71" t="s">
        <v>25</v>
      </c>
      <c r="AH24" s="315">
        <f>'Spielplan Samstag w U18'!$U42</f>
        <v>0</v>
      </c>
      <c r="AI24" s="78">
        <f>'Spielplan Samstag w U18'!$AB42</f>
        <v>0</v>
      </c>
      <c r="AJ24" s="79" t="s">
        <v>25</v>
      </c>
      <c r="AK24" s="78">
        <f>'Spielplan Samstag w U18'!$AD42</f>
        <v>2</v>
      </c>
      <c r="AL24" s="672">
        <f>AL22-AN22</f>
        <v>-72</v>
      </c>
      <c r="AM24" s="673"/>
      <c r="AN24" s="674"/>
      <c r="AO24" s="355">
        <f>E24+K24+Q24+W24+AI24</f>
        <v>0</v>
      </c>
      <c r="AP24" s="82" t="s">
        <v>25</v>
      </c>
      <c r="AQ24" s="310">
        <f>G24+M24+S24+Y24+AK24</f>
        <v>10</v>
      </c>
      <c r="AR24" s="348"/>
      <c r="AS24" s="331"/>
      <c r="AT24" s="331"/>
      <c r="AU24" s="331"/>
      <c r="AV24" s="332">
        <f>AO24*10000000</f>
        <v>0</v>
      </c>
      <c r="AW24" s="331"/>
      <c r="AX24" s="680"/>
    </row>
    <row r="25" spans="1:50" ht="16.5" customHeight="1" thickTop="1">
      <c r="A25" s="683" t="str">
        <f>'Spielplan Samstag w U18'!S16</f>
        <v>Hessen</v>
      </c>
      <c r="B25" s="63">
        <f>AH10</f>
        <v>14</v>
      </c>
      <c r="C25" s="63" t="s">
        <v>25</v>
      </c>
      <c r="D25" s="318">
        <f>AF10</f>
        <v>12</v>
      </c>
      <c r="E25" s="61">
        <f>AK10</f>
        <v>27</v>
      </c>
      <c r="F25" s="62" t="s">
        <v>25</v>
      </c>
      <c r="G25" s="64">
        <f>AI10</f>
        <v>32</v>
      </c>
      <c r="H25" s="63">
        <f>AH13</f>
        <v>4</v>
      </c>
      <c r="I25" s="63" t="s">
        <v>25</v>
      </c>
      <c r="J25" s="318">
        <f>AF13</f>
        <v>11</v>
      </c>
      <c r="K25" s="61">
        <f>AK13</f>
        <v>25</v>
      </c>
      <c r="L25" s="62" t="s">
        <v>25</v>
      </c>
      <c r="M25" s="64">
        <f>AI13</f>
        <v>35</v>
      </c>
      <c r="N25" s="63">
        <f>AH16</f>
        <v>6</v>
      </c>
      <c r="O25" s="63" t="s">
        <v>25</v>
      </c>
      <c r="P25" s="318">
        <f>AF16</f>
        <v>11</v>
      </c>
      <c r="Q25" s="61">
        <f>AK16</f>
        <v>24</v>
      </c>
      <c r="R25" s="62" t="s">
        <v>25</v>
      </c>
      <c r="S25" s="64">
        <f>AI16</f>
        <v>31</v>
      </c>
      <c r="T25" s="63">
        <f>AH19</f>
        <v>11</v>
      </c>
      <c r="U25" s="63" t="s">
        <v>25</v>
      </c>
      <c r="V25" s="318">
        <f>AF19</f>
        <v>3</v>
      </c>
      <c r="W25" s="61">
        <f>AK19</f>
        <v>32</v>
      </c>
      <c r="X25" s="62" t="s">
        <v>25</v>
      </c>
      <c r="Y25" s="64">
        <f>AI19</f>
        <v>18</v>
      </c>
      <c r="Z25" s="63">
        <f>AH22</f>
        <v>11</v>
      </c>
      <c r="AA25" s="63" t="s">
        <v>25</v>
      </c>
      <c r="AB25" s="318">
        <f>AF22</f>
        <v>5</v>
      </c>
      <c r="AC25" s="61">
        <f>AK22</f>
        <v>22</v>
      </c>
      <c r="AD25" s="62" t="s">
        <v>25</v>
      </c>
      <c r="AE25" s="64">
        <f>AI22</f>
        <v>8</v>
      </c>
      <c r="AF25" s="686"/>
      <c r="AG25" s="687"/>
      <c r="AH25" s="687"/>
      <c r="AI25" s="687"/>
      <c r="AJ25" s="687"/>
      <c r="AK25" s="687"/>
      <c r="AL25" s="89">
        <f>E25+K25+Q25+W25+AC25</f>
        <v>130</v>
      </c>
      <c r="AM25" s="83" t="s">
        <v>25</v>
      </c>
      <c r="AN25" s="349">
        <f>G25+M25+S25+Y25+AE25</f>
        <v>124</v>
      </c>
      <c r="AO25" s="352"/>
      <c r="AP25" s="66"/>
      <c r="AQ25" s="308"/>
      <c r="AR25" s="346">
        <f>AL25</f>
        <v>130</v>
      </c>
      <c r="AS25" s="328">
        <f>(AL25-AN25)*1000</f>
        <v>6000</v>
      </c>
      <c r="AT25" s="328"/>
      <c r="AU25" s="328"/>
      <c r="AV25" s="328"/>
      <c r="AW25" s="328"/>
      <c r="AX25" s="678">
        <f>IF('Spielplan Samstag w U18'!AB$54+'Spielplan Samstag w U18'!AD$54=0,"",IF(AW26="","",RANK(AW26,AW$11:AW$26,0)))</f>
        <v>3</v>
      </c>
    </row>
    <row r="26" spans="1:50" s="27" customFormat="1" ht="18" customHeight="1">
      <c r="A26" s="684"/>
      <c r="B26" s="67">
        <f>AH11</f>
        <v>2</v>
      </c>
      <c r="C26" s="67" t="s">
        <v>25</v>
      </c>
      <c r="D26" s="68">
        <f>AF11</f>
        <v>11</v>
      </c>
      <c r="E26" s="69">
        <f>AK11</f>
        <v>2</v>
      </c>
      <c r="F26" s="70" t="s">
        <v>25</v>
      </c>
      <c r="G26" s="72">
        <f>AI11</f>
        <v>1</v>
      </c>
      <c r="H26" s="67">
        <f>AH14</f>
        <v>15</v>
      </c>
      <c r="I26" s="67" t="s">
        <v>25</v>
      </c>
      <c r="J26" s="68">
        <f>AF14</f>
        <v>13</v>
      </c>
      <c r="K26" s="69">
        <f>AK14</f>
        <v>1</v>
      </c>
      <c r="L26" s="70" t="s">
        <v>25</v>
      </c>
      <c r="M26" s="72">
        <f>AI14</f>
        <v>2</v>
      </c>
      <c r="N26" s="67">
        <f>AH17</f>
        <v>11</v>
      </c>
      <c r="O26" s="67" t="s">
        <v>25</v>
      </c>
      <c r="P26" s="68">
        <f>AF17</f>
        <v>9</v>
      </c>
      <c r="Q26" s="69">
        <f>AK17</f>
        <v>1</v>
      </c>
      <c r="R26" s="70" t="s">
        <v>25</v>
      </c>
      <c r="S26" s="72">
        <f>AI17</f>
        <v>2</v>
      </c>
      <c r="T26" s="67">
        <f>AH20</f>
        <v>10</v>
      </c>
      <c r="U26" s="67" t="s">
        <v>25</v>
      </c>
      <c r="V26" s="68">
        <f>AF20</f>
        <v>12</v>
      </c>
      <c r="W26" s="69">
        <f>AK20</f>
        <v>2</v>
      </c>
      <c r="X26" s="70" t="s">
        <v>25</v>
      </c>
      <c r="Y26" s="72">
        <f>AI20</f>
        <v>1</v>
      </c>
      <c r="Z26" s="67">
        <f>AH23</f>
        <v>11</v>
      </c>
      <c r="AA26" s="67" t="s">
        <v>25</v>
      </c>
      <c r="AB26" s="68">
        <f>AF23</f>
        <v>3</v>
      </c>
      <c r="AC26" s="69">
        <f>AK23</f>
        <v>2</v>
      </c>
      <c r="AD26" s="70" t="s">
        <v>25</v>
      </c>
      <c r="AE26" s="72">
        <f>AI23</f>
        <v>0</v>
      </c>
      <c r="AF26" s="688"/>
      <c r="AG26" s="689"/>
      <c r="AH26" s="689"/>
      <c r="AI26" s="689"/>
      <c r="AJ26" s="689"/>
      <c r="AK26" s="689"/>
      <c r="AL26" s="73">
        <f>E26+K26+Q26+W26+AC26</f>
        <v>8</v>
      </c>
      <c r="AM26" s="84" t="s">
        <v>25</v>
      </c>
      <c r="AN26" s="350">
        <f>G26+S26+Y26+AE26+M26</f>
        <v>6</v>
      </c>
      <c r="AO26" s="353"/>
      <c r="AP26" s="75"/>
      <c r="AQ26" s="309"/>
      <c r="AR26" s="347"/>
      <c r="AS26" s="329"/>
      <c r="AT26" s="329">
        <f>AL26*100000</f>
        <v>800000</v>
      </c>
      <c r="AU26" s="329">
        <f>(AL26-AN26)*1000000</f>
        <v>2000000</v>
      </c>
      <c r="AV26" s="330"/>
      <c r="AW26" s="329">
        <f>AV27+AU26+AT26+AS25+AR25</f>
        <v>62806130</v>
      </c>
      <c r="AX26" s="679"/>
    </row>
    <row r="27" spans="1:50" s="27" customFormat="1" ht="18" customHeight="1" thickBot="1">
      <c r="A27" s="685"/>
      <c r="B27" s="314">
        <f>AH12</f>
        <v>11</v>
      </c>
      <c r="C27" s="312" t="s">
        <v>25</v>
      </c>
      <c r="D27" s="319">
        <f>AF12</f>
        <v>9</v>
      </c>
      <c r="E27" s="76">
        <f>AK12</f>
        <v>2</v>
      </c>
      <c r="F27" s="77" t="s">
        <v>25</v>
      </c>
      <c r="G27" s="85">
        <f>AI12</f>
        <v>0</v>
      </c>
      <c r="H27" s="314">
        <f>AH15</f>
        <v>6</v>
      </c>
      <c r="I27" s="312" t="s">
        <v>25</v>
      </c>
      <c r="J27" s="319">
        <f>AF15</f>
        <v>11</v>
      </c>
      <c r="K27" s="76">
        <f>AK15</f>
        <v>0</v>
      </c>
      <c r="L27" s="77" t="s">
        <v>25</v>
      </c>
      <c r="M27" s="85">
        <f>AI15</f>
        <v>2</v>
      </c>
      <c r="N27" s="314">
        <f>AH18</f>
        <v>7</v>
      </c>
      <c r="O27" s="312" t="s">
        <v>25</v>
      </c>
      <c r="P27" s="319">
        <f>AF18</f>
        <v>11</v>
      </c>
      <c r="Q27" s="76">
        <f>AK18</f>
        <v>0</v>
      </c>
      <c r="R27" s="77" t="s">
        <v>25</v>
      </c>
      <c r="S27" s="85">
        <f>AI18</f>
        <v>2</v>
      </c>
      <c r="T27" s="314">
        <f>AH21</f>
        <v>11</v>
      </c>
      <c r="U27" s="312" t="s">
        <v>25</v>
      </c>
      <c r="V27" s="319">
        <f>AF21</f>
        <v>3</v>
      </c>
      <c r="W27" s="76">
        <f>AK21</f>
        <v>2</v>
      </c>
      <c r="X27" s="77" t="s">
        <v>25</v>
      </c>
      <c r="Y27" s="85">
        <f>AI21</f>
        <v>0</v>
      </c>
      <c r="Z27" s="314">
        <f>AH24</f>
        <v>0</v>
      </c>
      <c r="AA27" s="312" t="s">
        <v>25</v>
      </c>
      <c r="AB27" s="319">
        <f>AF24</f>
        <v>0</v>
      </c>
      <c r="AC27" s="76">
        <f>AK24</f>
        <v>2</v>
      </c>
      <c r="AD27" s="77" t="s">
        <v>25</v>
      </c>
      <c r="AE27" s="85">
        <f>AI24</f>
        <v>0</v>
      </c>
      <c r="AF27" s="690"/>
      <c r="AG27" s="691"/>
      <c r="AH27" s="691"/>
      <c r="AI27" s="691"/>
      <c r="AJ27" s="691"/>
      <c r="AK27" s="691"/>
      <c r="AL27" s="672">
        <f>AL25-AN25</f>
        <v>6</v>
      </c>
      <c r="AM27" s="673"/>
      <c r="AN27" s="674"/>
      <c r="AO27" s="355">
        <f>E27+K27+Q27+W27+AC27</f>
        <v>6</v>
      </c>
      <c r="AP27" s="82" t="s">
        <v>25</v>
      </c>
      <c r="AQ27" s="310">
        <f>G27+M27+S27+Y27+AE27</f>
        <v>4</v>
      </c>
      <c r="AR27" s="348"/>
      <c r="AS27" s="331"/>
      <c r="AT27" s="331"/>
      <c r="AU27" s="331"/>
      <c r="AV27" s="332">
        <f>AO27*10000000</f>
        <v>60000000</v>
      </c>
      <c r="AW27" s="331"/>
      <c r="AX27" s="680"/>
    </row>
    <row r="28" spans="38:50" s="27" customFormat="1" ht="19.5" customHeight="1" thickTop="1">
      <c r="AL28" s="86"/>
      <c r="AM28" s="86"/>
      <c r="AN28" s="86"/>
      <c r="AO28" s="86"/>
      <c r="AP28" s="86"/>
      <c r="AQ28" s="340"/>
      <c r="AR28" s="339"/>
      <c r="AS28" s="339"/>
      <c r="AT28" s="339"/>
      <c r="AU28" s="339"/>
      <c r="AV28" s="339"/>
      <c r="AW28" s="339"/>
      <c r="AX28" s="342"/>
    </row>
    <row r="29" spans="1:50" s="36" customFormat="1" ht="23.25" customHeight="1">
      <c r="A29" s="681" t="s">
        <v>168</v>
      </c>
      <c r="B29" s="681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81"/>
      <c r="AM29" s="681"/>
      <c r="AN29" s="681"/>
      <c r="AO29" s="681"/>
      <c r="AP29" s="681"/>
      <c r="AQ29" s="681"/>
      <c r="AR29" s="681"/>
      <c r="AS29" s="681"/>
      <c r="AT29" s="681"/>
      <c r="AU29" s="681"/>
      <c r="AV29" s="681"/>
      <c r="AW29" s="681"/>
      <c r="AX29" s="681"/>
    </row>
    <row r="30" spans="1:50" ht="15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86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8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48"/>
      <c r="AP30" s="48"/>
      <c r="AQ30" s="48"/>
      <c r="AR30" s="337"/>
      <c r="AS30" s="338"/>
      <c r="AT30" s="338"/>
      <c r="AU30" s="338"/>
      <c r="AV30" s="335"/>
      <c r="AW30" s="338"/>
      <c r="AX30" s="343"/>
    </row>
    <row r="31" spans="1:50" ht="30" customHeight="1">
      <c r="A31" s="27"/>
      <c r="B31" s="344" t="s">
        <v>101</v>
      </c>
      <c r="C31" s="27"/>
      <c r="D31" s="27"/>
      <c r="E31" s="682" t="str">
        <f>IF(AX$10=1,A$10,IF(AX$13=1,A$13,IF(AX$16=1,A$16,IF(AX$19=1,A$19,IF(AX$22=1,A$22,IF(AX$25=1,A$25,""))))))</f>
        <v>Bayern</v>
      </c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682"/>
      <c r="Q31" s="682"/>
      <c r="R31" s="682"/>
      <c r="S31" s="682"/>
      <c r="T31" s="682"/>
      <c r="U31" s="682"/>
      <c r="V31" s="682"/>
      <c r="W31" s="345"/>
      <c r="X31" s="345"/>
      <c r="Y31" s="345"/>
      <c r="Z31" s="90" t="s">
        <v>102</v>
      </c>
      <c r="AA31" s="345"/>
      <c r="AB31" s="345"/>
      <c r="AC31" s="682" t="str">
        <f>IF(AX$10=4,A$10,IF(AX$13=4,A$13,IF(AX$16=4,A$16,IF(AX$19=4,A$19,IF(AX$22=4,A$22,IF(AX$25=4,A$25,""))))))</f>
        <v>Niedersachsen</v>
      </c>
      <c r="AD31" s="682"/>
      <c r="AE31" s="682"/>
      <c r="AF31" s="682"/>
      <c r="AG31" s="682"/>
      <c r="AH31" s="682"/>
      <c r="AI31" s="682"/>
      <c r="AJ31" s="682"/>
      <c r="AK31" s="682"/>
      <c r="AL31" s="682"/>
      <c r="AM31" s="682"/>
      <c r="AN31" s="682"/>
      <c r="AO31" s="682"/>
      <c r="AP31" s="682"/>
      <c r="AQ31" s="682"/>
      <c r="AR31" s="335"/>
      <c r="AS31" s="335"/>
      <c r="AT31" s="335"/>
      <c r="AU31" s="335"/>
      <c r="AV31" s="335"/>
      <c r="AW31" s="335"/>
      <c r="AX31" s="343"/>
    </row>
    <row r="32" spans="1:50" ht="30" customHeight="1">
      <c r="A32" s="27"/>
      <c r="B32" s="344" t="s">
        <v>103</v>
      </c>
      <c r="C32" s="27"/>
      <c r="D32" s="27"/>
      <c r="E32" s="682" t="str">
        <f>IF(AX$10=2,A$10,IF(AX$13=2,A$13,IF(AX$16=2,A$16,IF(AX$19=2,A$19,IF(AX$22=2,A$22,IF(AX$25=2,A$25,""))))))</f>
        <v>Rheinland</v>
      </c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345"/>
      <c r="X32" s="345"/>
      <c r="Y32" s="345"/>
      <c r="Z32" s="90" t="s">
        <v>104</v>
      </c>
      <c r="AA32" s="345"/>
      <c r="AB32" s="345"/>
      <c r="AC32" s="682" t="str">
        <f>IF(AX$10=5,A$10,IF(AX$13=5,A$13,IF(AX$16=5,A$16,IF(AX$19=5,A$19,IF(AX$22=5,A$22,IF(AX$25=5,A$25,""))))))</f>
        <v>Sachsen</v>
      </c>
      <c r="AD32" s="682"/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336"/>
      <c r="AS32" s="335"/>
      <c r="AT32" s="335"/>
      <c r="AU32" s="335"/>
      <c r="AV32" s="48"/>
      <c r="AW32" s="335"/>
      <c r="AX32" s="343"/>
    </row>
    <row r="33" spans="1:50" ht="30" customHeight="1">
      <c r="A33" s="27"/>
      <c r="B33" s="344" t="s">
        <v>105</v>
      </c>
      <c r="C33" s="27"/>
      <c r="D33" s="27"/>
      <c r="E33" s="682" t="str">
        <f>IF(AX$10=3,A$10,IF(AX$13=3,A$13,IF(AX$16=3,A$16,IF(AX$19=3,A$19,IF(AX$22=3,A$22,IF(AX$25=3,A$25,""))))))</f>
        <v>Hessen</v>
      </c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345"/>
      <c r="X33" s="345"/>
      <c r="Y33" s="345"/>
      <c r="Z33" s="90" t="s">
        <v>106</v>
      </c>
      <c r="AA33" s="345"/>
      <c r="AB33" s="345"/>
      <c r="AC33" s="682" t="str">
        <f>IF(AX$10=6,A$10,IF(AX$13=6,A$13,IF(AX$16=6,A$16,IF(AX$19=6,A$19,IF(AX$22=6,A$22,IF(AX$25=6,A$25,""))))))</f>
        <v>Pfalz</v>
      </c>
      <c r="AD33" s="682"/>
      <c r="AE33" s="682"/>
      <c r="AF33" s="682"/>
      <c r="AG33" s="682"/>
      <c r="AH33" s="682"/>
      <c r="AI33" s="682"/>
      <c r="AJ33" s="682"/>
      <c r="AK33" s="682"/>
      <c r="AL33" s="682"/>
      <c r="AM33" s="682"/>
      <c r="AN33" s="682"/>
      <c r="AO33" s="682"/>
      <c r="AP33" s="682"/>
      <c r="AQ33" s="682"/>
      <c r="AR33" s="337"/>
      <c r="AS33" s="338"/>
      <c r="AT33" s="338"/>
      <c r="AU33" s="338"/>
      <c r="AV33" s="335"/>
      <c r="AW33" s="338"/>
      <c r="AX33" s="343"/>
    </row>
    <row r="34" spans="44:50" s="320" customFormat="1" ht="12.75" hidden="1">
      <c r="AR34" s="333"/>
      <c r="AS34" s="333"/>
      <c r="AT34" s="334"/>
      <c r="AU34" s="333"/>
      <c r="AV34" s="333"/>
      <c r="AW34" s="334"/>
      <c r="AX34" s="341">
        <f>IF(AX10="",0,AX10+AX13+AX16+AX19+AX22+AX25)</f>
        <v>21</v>
      </c>
    </row>
    <row r="35" spans="44:49" ht="12.75">
      <c r="AR35"/>
      <c r="AS35"/>
      <c r="AT35"/>
      <c r="AU35"/>
      <c r="AV35"/>
      <c r="AW35"/>
    </row>
  </sheetData>
  <sheetProtection/>
  <mergeCells count="57">
    <mergeCell ref="A5:P5"/>
    <mergeCell ref="Z7:AE9"/>
    <mergeCell ref="AF7:AK9"/>
    <mergeCell ref="H6:M6"/>
    <mergeCell ref="N6:S6"/>
    <mergeCell ref="T6:Y6"/>
    <mergeCell ref="AB4:AN4"/>
    <mergeCell ref="B7:G9"/>
    <mergeCell ref="H7:M9"/>
    <mergeCell ref="N7:S9"/>
    <mergeCell ref="T7:Y9"/>
    <mergeCell ref="D4:N4"/>
    <mergeCell ref="T4:Z4"/>
    <mergeCell ref="T5:AV5"/>
    <mergeCell ref="AL7:AN7"/>
    <mergeCell ref="AL8:AN8"/>
    <mergeCell ref="A10:A12"/>
    <mergeCell ref="B10:D10"/>
    <mergeCell ref="E10:G10"/>
    <mergeCell ref="B11:D11"/>
    <mergeCell ref="E11:G11"/>
    <mergeCell ref="B12:D12"/>
    <mergeCell ref="E12:G12"/>
    <mergeCell ref="T19:Y21"/>
    <mergeCell ref="A22:A24"/>
    <mergeCell ref="Z22:AE24"/>
    <mergeCell ref="A13:A15"/>
    <mergeCell ref="H13:M15"/>
    <mergeCell ref="A16:A18"/>
    <mergeCell ref="N16:S18"/>
    <mergeCell ref="AX7:AX9"/>
    <mergeCell ref="AL9:AN9"/>
    <mergeCell ref="AX10:AX12"/>
    <mergeCell ref="AL12:AN12"/>
    <mergeCell ref="AX13:AX15"/>
    <mergeCell ref="AL15:AN15"/>
    <mergeCell ref="AO9:AQ9"/>
    <mergeCell ref="AC32:AQ32"/>
    <mergeCell ref="A25:A27"/>
    <mergeCell ref="AX16:AX18"/>
    <mergeCell ref="AL18:AN18"/>
    <mergeCell ref="AX19:AX21"/>
    <mergeCell ref="AL21:AN21"/>
    <mergeCell ref="AX22:AX24"/>
    <mergeCell ref="AL24:AN24"/>
    <mergeCell ref="AF25:AK27"/>
    <mergeCell ref="A19:A21"/>
    <mergeCell ref="A1:AX1"/>
    <mergeCell ref="A3:AX3"/>
    <mergeCell ref="E33:V33"/>
    <mergeCell ref="AC33:AQ33"/>
    <mergeCell ref="AX25:AX27"/>
    <mergeCell ref="AL27:AN27"/>
    <mergeCell ref="A29:AX29"/>
    <mergeCell ref="E31:V31"/>
    <mergeCell ref="AC31:AQ31"/>
    <mergeCell ref="E32:V3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0"/>
  <sheetViews>
    <sheetView zoomScalePageLayoutView="0" workbookViewId="0" topLeftCell="A7">
      <selection activeCell="AA8" sqref="AA8"/>
    </sheetView>
  </sheetViews>
  <sheetFormatPr defaultColWidth="3.7109375" defaultRowHeight="12.75"/>
  <cols>
    <col min="1" max="3" width="3.7109375" style="96" customWidth="1"/>
    <col min="4" max="4" width="3.7109375" style="97" hidden="1" customWidth="1"/>
    <col min="5" max="20" width="3.7109375" style="96" customWidth="1"/>
    <col min="21" max="21" width="3.7109375" style="97" hidden="1" customWidth="1"/>
    <col min="22" max="35" width="3.7109375" style="96" customWidth="1"/>
    <col min="36" max="39" width="3.7109375" style="0" customWidth="1"/>
    <col min="40" max="43" width="3.7109375" style="0" hidden="1" customWidth="1"/>
  </cols>
  <sheetData>
    <row r="1" spans="1:35" ht="30" customHeigh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</row>
    <row r="2" ht="30" customHeight="1" thickBot="1">
      <c r="A2"/>
    </row>
    <row r="3" spans="1:44" ht="33.75" customHeight="1" thickBot="1" thickTop="1">
      <c r="A3" s="752" t="s">
        <v>221</v>
      </c>
      <c r="B3" s="753"/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3"/>
      <c r="AB3" s="753"/>
      <c r="AC3" s="753"/>
      <c r="AD3" s="753"/>
      <c r="AE3" s="753"/>
      <c r="AF3" s="753"/>
      <c r="AG3" s="753"/>
      <c r="AH3" s="753"/>
      <c r="AI3" s="754"/>
      <c r="AM3" s="404" t="s">
        <v>173</v>
      </c>
      <c r="AN3" s="405" t="s">
        <v>174</v>
      </c>
      <c r="AO3" s="405" t="s">
        <v>174</v>
      </c>
      <c r="AP3" s="405" t="s">
        <v>174</v>
      </c>
      <c r="AQ3" s="405" t="s">
        <v>174</v>
      </c>
      <c r="AR3" s="48"/>
    </row>
    <row r="4" spans="1:44" ht="33.75" customHeight="1" thickBot="1" thickTop="1">
      <c r="A4" s="755" t="s">
        <v>209</v>
      </c>
      <c r="B4" s="756"/>
      <c r="C4" s="756"/>
      <c r="D4" s="756"/>
      <c r="E4" s="756"/>
      <c r="F4" s="756"/>
      <c r="G4" s="756"/>
      <c r="H4" s="756"/>
      <c r="I4" s="757"/>
      <c r="J4" s="758">
        <v>42637</v>
      </c>
      <c r="K4" s="759"/>
      <c r="L4" s="759"/>
      <c r="M4" s="759"/>
      <c r="N4" s="98" t="s">
        <v>113</v>
      </c>
      <c r="O4" s="760">
        <v>42638</v>
      </c>
      <c r="P4" s="760"/>
      <c r="Q4" s="761"/>
      <c r="R4" s="99"/>
      <c r="S4" s="762" t="s">
        <v>156</v>
      </c>
      <c r="T4" s="762"/>
      <c r="U4" s="762"/>
      <c r="V4" s="762"/>
      <c r="W4" s="762"/>
      <c r="X4" s="100"/>
      <c r="Y4" s="756" t="s">
        <v>220</v>
      </c>
      <c r="Z4" s="756"/>
      <c r="AA4" s="756"/>
      <c r="AB4" s="756"/>
      <c r="AC4" s="756"/>
      <c r="AD4" s="756"/>
      <c r="AE4" s="756"/>
      <c r="AF4" s="756"/>
      <c r="AG4" s="756"/>
      <c r="AH4" s="756"/>
      <c r="AI4" s="763"/>
      <c r="AM4" s="406"/>
      <c r="AN4" s="407"/>
      <c r="AO4" s="407"/>
      <c r="AP4" s="407"/>
      <c r="AQ4" s="407"/>
      <c r="AR4" s="48"/>
    </row>
    <row r="5" spans="1:44" ht="30" customHeight="1" thickTop="1">
      <c r="A5" s="101" t="s">
        <v>115</v>
      </c>
      <c r="B5" s="102"/>
      <c r="C5" s="102"/>
      <c r="D5" s="103"/>
      <c r="E5" s="104"/>
      <c r="F5" s="741" t="str">
        <f>IF(VLOOKUP(AM5,PlanS,AN5,FALSE)="","",(VLOOKUP(AM5,PlanS,AN5,FALSE)))</f>
        <v>Finale</v>
      </c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3"/>
      <c r="R5" s="105" t="s">
        <v>116</v>
      </c>
      <c r="S5" s="102"/>
      <c r="T5" s="102"/>
      <c r="U5" s="103"/>
      <c r="V5" s="104"/>
      <c r="W5" s="744">
        <f>IF(VLOOKUP(AM5,PlanS,AN5,FALSE)="","",(VLOOKUP(AM5,PlanS,AO5,FALSE)))</f>
        <v>42638</v>
      </c>
      <c r="X5" s="745"/>
      <c r="Y5" s="745"/>
      <c r="Z5" s="745"/>
      <c r="AA5" s="745"/>
      <c r="AB5" s="745"/>
      <c r="AC5" s="745"/>
      <c r="AD5" s="745"/>
      <c r="AE5" s="745"/>
      <c r="AF5" s="745"/>
      <c r="AG5" s="745"/>
      <c r="AH5" s="745"/>
      <c r="AI5" s="746"/>
      <c r="AM5" s="400">
        <v>38</v>
      </c>
      <c r="AN5" s="401">
        <v>7</v>
      </c>
      <c r="AO5" s="401">
        <v>2</v>
      </c>
      <c r="AP5" s="401"/>
      <c r="AQ5" s="401"/>
      <c r="AR5" s="48"/>
    </row>
    <row r="6" spans="1:44" ht="30" customHeight="1">
      <c r="A6" s="106" t="s">
        <v>117</v>
      </c>
      <c r="B6" s="107"/>
      <c r="C6" s="107"/>
      <c r="D6" s="108"/>
      <c r="E6" s="109"/>
      <c r="F6" s="747" t="str">
        <f>IF(VLOOKUP(AM6,PlanS,AN6,FALSE)="","",(VLOOKUP(AM6,PlanS,AN6,FALSE)))</f>
        <v> </v>
      </c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9"/>
      <c r="R6" s="110" t="s">
        <v>118</v>
      </c>
      <c r="S6" s="107"/>
      <c r="T6" s="107"/>
      <c r="U6" s="108"/>
      <c r="V6" s="109"/>
      <c r="W6" s="750">
        <f>IF(VLOOKUP(AM6,PlanS,AO6,FALSE)="","",(VLOOKUP(AM6,PlanS,AO6,FALSE)))</f>
      </c>
      <c r="X6" s="751"/>
      <c r="Y6" s="751"/>
      <c r="Z6" s="111" t="s">
        <v>119</v>
      </c>
      <c r="AA6" s="36"/>
      <c r="AB6" s="112"/>
      <c r="AC6" s="112"/>
      <c r="AD6" s="112"/>
      <c r="AE6" s="113"/>
      <c r="AF6" s="113"/>
      <c r="AG6" s="36"/>
      <c r="AH6" s="36"/>
      <c r="AI6" s="114"/>
      <c r="AM6" s="402">
        <f aca="true" t="shared" si="0" ref="AM6:AM11">AM5</f>
        <v>38</v>
      </c>
      <c r="AN6" s="403">
        <v>12</v>
      </c>
      <c r="AO6" s="403">
        <v>3</v>
      </c>
      <c r="AP6" s="401"/>
      <c r="AQ6" s="401"/>
      <c r="AR6" s="48"/>
    </row>
    <row r="7" spans="1:44" ht="30" customHeight="1">
      <c r="A7" s="106" t="s">
        <v>120</v>
      </c>
      <c r="B7" s="107"/>
      <c r="C7" s="107"/>
      <c r="D7" s="108"/>
      <c r="E7" s="109"/>
      <c r="F7" s="747" t="str">
        <f>'Spielplan Samstag w U18'!J11</f>
        <v>weibliche Jugend U 18</v>
      </c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9"/>
      <c r="R7" s="110" t="s">
        <v>121</v>
      </c>
      <c r="S7" s="107"/>
      <c r="T7" s="107"/>
      <c r="U7" s="108"/>
      <c r="V7" s="109"/>
      <c r="W7" s="274">
        <f>IF(VLOOKUP(AM7,PlanS,AN7,FALSE)="","",(VLOOKUP(AM7,PlanS,AN7,FALSE)))</f>
        <v>8</v>
      </c>
      <c r="X7" s="275"/>
      <c r="Y7" s="115"/>
      <c r="Z7" s="115"/>
      <c r="AA7" s="115"/>
      <c r="AB7" s="115"/>
      <c r="AC7" s="115"/>
      <c r="AD7" s="115"/>
      <c r="AE7" s="115"/>
      <c r="AF7" s="116"/>
      <c r="AG7" s="116"/>
      <c r="AH7" s="116"/>
      <c r="AI7" s="117"/>
      <c r="AM7" s="402">
        <f t="shared" si="0"/>
        <v>38</v>
      </c>
      <c r="AN7" s="403">
        <v>4</v>
      </c>
      <c r="AO7" s="403"/>
      <c r="AP7" s="401"/>
      <c r="AQ7" s="401"/>
      <c r="AR7" s="48"/>
    </row>
    <row r="8" spans="1:44" ht="30" customHeight="1">
      <c r="A8" s="106" t="s">
        <v>122</v>
      </c>
      <c r="B8" s="107"/>
      <c r="C8" s="107"/>
      <c r="D8" s="108"/>
      <c r="E8" s="109"/>
      <c r="F8" s="747" t="str">
        <f>IF(VLOOKUP(AM8,PlanS,AN8,FALSE)="","",(VLOOKUP(AM8,PlanS,AN8,FALSE)))</f>
        <v> </v>
      </c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9"/>
      <c r="R8" s="118" t="s">
        <v>123</v>
      </c>
      <c r="S8" s="107"/>
      <c r="T8" s="107"/>
      <c r="U8" s="108"/>
      <c r="V8" s="109"/>
      <c r="W8" s="274">
        <f>IF(VLOOKUP(AM8,PlanS,AO8,FALSE)="","",(VLOOKUP(AM8,PlanS,AO8,FALSE)))</f>
        <v>38</v>
      </c>
      <c r="X8" s="275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7"/>
      <c r="AM8" s="402">
        <f t="shared" si="0"/>
        <v>38</v>
      </c>
      <c r="AN8" s="403">
        <v>11</v>
      </c>
      <c r="AO8" s="403">
        <v>6</v>
      </c>
      <c r="AP8" s="401"/>
      <c r="AQ8" s="401"/>
      <c r="AR8" s="48"/>
    </row>
    <row r="9" spans="1:44" ht="30" customHeight="1" thickBot="1">
      <c r="A9" s="119" t="s">
        <v>124</v>
      </c>
      <c r="B9" s="120"/>
      <c r="C9" s="120"/>
      <c r="D9" s="121"/>
      <c r="E9" s="122"/>
      <c r="F9" s="764" t="str">
        <f>F8</f>
        <v> </v>
      </c>
      <c r="G9" s="765"/>
      <c r="H9" s="765"/>
      <c r="I9" s="765"/>
      <c r="J9" s="765"/>
      <c r="K9" s="765"/>
      <c r="L9" s="765"/>
      <c r="M9" s="765"/>
      <c r="N9" s="765"/>
      <c r="O9" s="765"/>
      <c r="P9" s="765"/>
      <c r="Q9" s="766"/>
      <c r="R9" s="123" t="s">
        <v>125</v>
      </c>
      <c r="S9" s="120"/>
      <c r="T9" s="120"/>
      <c r="U9" s="121"/>
      <c r="V9" s="122"/>
      <c r="W9" s="274">
        <f>IF(VLOOKUP(AM9,PlanS,AO9,FALSE)="","",(VLOOKUP(AM9,PlanS,AO9,FALSE)))</f>
        <v>3</v>
      </c>
      <c r="X9" s="275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M9" s="402">
        <f t="shared" si="0"/>
        <v>38</v>
      </c>
      <c r="AN9" s="403">
        <f>AN8</f>
        <v>11</v>
      </c>
      <c r="AO9" s="403">
        <v>5</v>
      </c>
      <c r="AP9" s="401"/>
      <c r="AQ9" s="401"/>
      <c r="AR9" s="48"/>
    </row>
    <row r="10" spans="1:44" ht="24" customHeight="1" thickBot="1">
      <c r="A10" s="126" t="s">
        <v>126</v>
      </c>
      <c r="B10" s="127"/>
      <c r="C10" s="127"/>
      <c r="D10" s="128"/>
      <c r="E10" s="127"/>
      <c r="F10" s="127"/>
      <c r="G10" s="129"/>
      <c r="H10" s="129"/>
      <c r="I10" s="129"/>
      <c r="J10" s="129"/>
      <c r="K10" s="129"/>
      <c r="L10" s="129"/>
      <c r="M10" s="129"/>
      <c r="N10" s="129"/>
      <c r="O10" s="130"/>
      <c r="P10" s="131" t="s">
        <v>127</v>
      </c>
      <c r="Q10" s="132" t="s">
        <v>128</v>
      </c>
      <c r="R10" s="133" t="s">
        <v>129</v>
      </c>
      <c r="S10" s="127"/>
      <c r="T10" s="127"/>
      <c r="U10" s="128"/>
      <c r="V10" s="127"/>
      <c r="W10" s="127"/>
      <c r="X10" s="129"/>
      <c r="Y10" s="129"/>
      <c r="Z10" s="129"/>
      <c r="AA10" s="129"/>
      <c r="AB10" s="129"/>
      <c r="AC10" s="129"/>
      <c r="AD10" s="129"/>
      <c r="AE10" s="129"/>
      <c r="AF10" s="129"/>
      <c r="AG10" s="130"/>
      <c r="AH10" s="131" t="s">
        <v>127</v>
      </c>
      <c r="AI10" s="134" t="s">
        <v>128</v>
      </c>
      <c r="AM10" s="402">
        <f t="shared" si="0"/>
        <v>38</v>
      </c>
      <c r="AN10" s="403"/>
      <c r="AO10" s="403"/>
      <c r="AP10" s="401"/>
      <c r="AQ10" s="401"/>
      <c r="AR10" s="48"/>
    </row>
    <row r="11" spans="1:44" ht="22.5" customHeight="1" thickBot="1">
      <c r="A11" s="767" t="str">
        <f>IF(VLOOKUP(AM11,PlanS,AN11,FALSE)="","",(VLOOKUP(AM11,PlanS,AN11,FALSE)))</f>
        <v>Bayern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9"/>
      <c r="P11" s="135"/>
      <c r="Q11" s="136"/>
      <c r="R11" s="770" t="str">
        <f>IF(VLOOKUP(AM11,PlanS,AO11,FALSE)="","",(VLOOKUP(AM11,PlanS,AO11,FALSE)))</f>
        <v>Rheinland</v>
      </c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9"/>
      <c r="AH11" s="137"/>
      <c r="AI11" s="138"/>
      <c r="AM11" s="402">
        <f t="shared" si="0"/>
        <v>38</v>
      </c>
      <c r="AN11" s="403">
        <v>8</v>
      </c>
      <c r="AO11" s="403">
        <v>10</v>
      </c>
      <c r="AP11" s="401"/>
      <c r="AQ11" s="401"/>
      <c r="AR11" s="48"/>
    </row>
    <row r="12" spans="1:35" ht="18" customHeight="1" thickBot="1">
      <c r="A12" s="139" t="s">
        <v>130</v>
      </c>
      <c r="B12" s="140" t="s">
        <v>131</v>
      </c>
      <c r="C12" s="141" t="s">
        <v>132</v>
      </c>
      <c r="D12" s="142"/>
      <c r="E12" s="143" t="s">
        <v>133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5"/>
      <c r="P12" s="146"/>
      <c r="Q12" s="147"/>
      <c r="R12" s="148" t="s">
        <v>130</v>
      </c>
      <c r="S12" s="140" t="s">
        <v>131</v>
      </c>
      <c r="T12" s="141" t="s">
        <v>132</v>
      </c>
      <c r="U12" s="142"/>
      <c r="V12" s="149" t="s">
        <v>133</v>
      </c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1"/>
      <c r="AH12" s="146"/>
      <c r="AI12" s="138"/>
    </row>
    <row r="13" spans="1:43" s="159" customFormat="1" ht="18" customHeight="1" hidden="1" thickBot="1">
      <c r="A13" s="152"/>
      <c r="B13" s="153"/>
      <c r="C13" s="154"/>
      <c r="D13" s="142"/>
      <c r="E13" s="155" t="e">
        <v>#N/A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56"/>
      <c r="R13" s="157"/>
      <c r="S13" s="153"/>
      <c r="T13" s="154"/>
      <c r="U13" s="142"/>
      <c r="V13" s="155" t="e">
        <v>#N/A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58"/>
      <c r="AN13" s="48"/>
      <c r="AO13" s="48"/>
      <c r="AP13" s="48"/>
      <c r="AQ13" s="48"/>
    </row>
    <row r="14" spans="1:43" ht="21" customHeight="1">
      <c r="A14" s="160"/>
      <c r="B14" s="161"/>
      <c r="C14" s="162"/>
      <c r="D14" s="163"/>
      <c r="E14" s="771"/>
      <c r="F14" s="772"/>
      <c r="G14" s="772"/>
      <c r="H14" s="772"/>
      <c r="I14" s="772"/>
      <c r="J14" s="772"/>
      <c r="K14" s="772"/>
      <c r="L14" s="772"/>
      <c r="M14" s="772"/>
      <c r="N14" s="772"/>
      <c r="O14" s="773"/>
      <c r="P14" s="164"/>
      <c r="Q14" s="162"/>
      <c r="R14" s="165"/>
      <c r="S14" s="161"/>
      <c r="T14" s="162"/>
      <c r="U14" s="163"/>
      <c r="V14" s="771"/>
      <c r="W14" s="772"/>
      <c r="X14" s="772"/>
      <c r="Y14" s="772"/>
      <c r="Z14" s="772"/>
      <c r="AA14" s="772"/>
      <c r="AB14" s="772"/>
      <c r="AC14" s="772"/>
      <c r="AD14" s="772"/>
      <c r="AE14" s="772"/>
      <c r="AF14" s="772"/>
      <c r="AG14" s="773"/>
      <c r="AH14" s="166"/>
      <c r="AI14" s="167"/>
      <c r="AN14" s="48"/>
      <c r="AO14" s="48"/>
      <c r="AP14" s="48"/>
      <c r="AQ14" s="48"/>
    </row>
    <row r="15" spans="1:35" ht="21" customHeight="1">
      <c r="A15" s="168"/>
      <c r="B15" s="169"/>
      <c r="C15" s="170"/>
      <c r="D15" s="108"/>
      <c r="E15" s="774"/>
      <c r="F15" s="775"/>
      <c r="G15" s="775"/>
      <c r="H15" s="775"/>
      <c r="I15" s="775"/>
      <c r="J15" s="775"/>
      <c r="K15" s="775"/>
      <c r="L15" s="775"/>
      <c r="M15" s="775"/>
      <c r="N15" s="775"/>
      <c r="O15" s="776"/>
      <c r="P15" s="171"/>
      <c r="Q15" s="172"/>
      <c r="R15" s="173"/>
      <c r="S15" s="169"/>
      <c r="T15" s="170"/>
      <c r="U15" s="108"/>
      <c r="V15" s="774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6"/>
      <c r="AH15" s="171"/>
      <c r="AI15" s="174"/>
    </row>
    <row r="16" spans="1:35" ht="21" customHeight="1">
      <c r="A16" s="168"/>
      <c r="B16" s="169"/>
      <c r="C16" s="175"/>
      <c r="D16" s="108"/>
      <c r="E16" s="774"/>
      <c r="F16" s="775"/>
      <c r="G16" s="775"/>
      <c r="H16" s="775"/>
      <c r="I16" s="775"/>
      <c r="J16" s="775"/>
      <c r="K16" s="775"/>
      <c r="L16" s="775"/>
      <c r="M16" s="775"/>
      <c r="N16" s="775"/>
      <c r="O16" s="776"/>
      <c r="P16" s="176"/>
      <c r="Q16" s="172"/>
      <c r="R16" s="173"/>
      <c r="S16" s="169"/>
      <c r="T16" s="170"/>
      <c r="U16" s="108"/>
      <c r="V16" s="774" t="s">
        <v>16</v>
      </c>
      <c r="W16" s="775"/>
      <c r="X16" s="775"/>
      <c r="Y16" s="775"/>
      <c r="Z16" s="775"/>
      <c r="AA16" s="775"/>
      <c r="AB16" s="775"/>
      <c r="AC16" s="775"/>
      <c r="AD16" s="775"/>
      <c r="AE16" s="775"/>
      <c r="AF16" s="775"/>
      <c r="AG16" s="776"/>
      <c r="AH16" s="171"/>
      <c r="AI16" s="174"/>
    </row>
    <row r="17" spans="1:35" ht="21" customHeight="1">
      <c r="A17" s="168"/>
      <c r="B17" s="169"/>
      <c r="C17" s="177"/>
      <c r="D17" s="108"/>
      <c r="E17" s="774"/>
      <c r="F17" s="775"/>
      <c r="G17" s="775"/>
      <c r="H17" s="775"/>
      <c r="I17" s="775"/>
      <c r="J17" s="775"/>
      <c r="K17" s="775"/>
      <c r="L17" s="775"/>
      <c r="M17" s="775"/>
      <c r="N17" s="775"/>
      <c r="O17" s="776"/>
      <c r="P17" s="176"/>
      <c r="Q17" s="172"/>
      <c r="R17" s="173"/>
      <c r="S17" s="169"/>
      <c r="T17" s="170"/>
      <c r="U17" s="108"/>
      <c r="V17" s="774"/>
      <c r="W17" s="775"/>
      <c r="X17" s="775"/>
      <c r="Y17" s="775"/>
      <c r="Z17" s="775"/>
      <c r="AA17" s="775"/>
      <c r="AB17" s="775"/>
      <c r="AC17" s="775"/>
      <c r="AD17" s="775"/>
      <c r="AE17" s="775"/>
      <c r="AF17" s="775"/>
      <c r="AG17" s="776"/>
      <c r="AH17" s="171"/>
      <c r="AI17" s="174"/>
    </row>
    <row r="18" spans="1:35" ht="21" customHeight="1">
      <c r="A18" s="168"/>
      <c r="B18" s="169"/>
      <c r="C18" s="178"/>
      <c r="D18" s="108"/>
      <c r="E18" s="774"/>
      <c r="F18" s="775"/>
      <c r="G18" s="775"/>
      <c r="H18" s="775"/>
      <c r="I18" s="775"/>
      <c r="J18" s="775"/>
      <c r="K18" s="775"/>
      <c r="L18" s="775"/>
      <c r="M18" s="775"/>
      <c r="N18" s="775"/>
      <c r="O18" s="776"/>
      <c r="P18" s="179"/>
      <c r="Q18" s="172"/>
      <c r="R18" s="173"/>
      <c r="S18" s="169"/>
      <c r="T18" s="170"/>
      <c r="U18" s="108"/>
      <c r="V18" s="774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6"/>
      <c r="AH18" s="171"/>
      <c r="AI18" s="174"/>
    </row>
    <row r="19" spans="1:35" ht="21" customHeight="1">
      <c r="A19" s="168"/>
      <c r="B19" s="169"/>
      <c r="C19" s="177"/>
      <c r="D19" s="108"/>
      <c r="E19" s="774"/>
      <c r="F19" s="775"/>
      <c r="G19" s="775"/>
      <c r="H19" s="775"/>
      <c r="I19" s="775"/>
      <c r="J19" s="775"/>
      <c r="K19" s="775"/>
      <c r="L19" s="775"/>
      <c r="M19" s="775"/>
      <c r="N19" s="775"/>
      <c r="O19" s="776"/>
      <c r="P19" s="176"/>
      <c r="Q19" s="172"/>
      <c r="R19" s="173"/>
      <c r="S19" s="169"/>
      <c r="T19" s="170"/>
      <c r="U19" s="108"/>
      <c r="V19" s="774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6"/>
      <c r="AH19" s="171"/>
      <c r="AI19" s="174"/>
    </row>
    <row r="20" spans="1:35" ht="21" customHeight="1">
      <c r="A20" s="168"/>
      <c r="B20" s="169"/>
      <c r="C20" s="177"/>
      <c r="D20" s="108"/>
      <c r="E20" s="774"/>
      <c r="F20" s="775"/>
      <c r="G20" s="775"/>
      <c r="H20" s="775"/>
      <c r="I20" s="775"/>
      <c r="J20" s="775"/>
      <c r="K20" s="775"/>
      <c r="L20" s="775"/>
      <c r="M20" s="775"/>
      <c r="N20" s="775"/>
      <c r="O20" s="776"/>
      <c r="P20" s="176"/>
      <c r="Q20" s="172"/>
      <c r="R20" s="173"/>
      <c r="S20" s="169"/>
      <c r="T20" s="170"/>
      <c r="U20" s="108"/>
      <c r="V20" s="774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6"/>
      <c r="AH20" s="171"/>
      <c r="AI20" s="174"/>
    </row>
    <row r="21" spans="1:35" ht="21" customHeight="1">
      <c r="A21" s="168"/>
      <c r="B21" s="169"/>
      <c r="C21" s="177"/>
      <c r="D21" s="108"/>
      <c r="E21" s="774"/>
      <c r="F21" s="775"/>
      <c r="G21" s="775"/>
      <c r="H21" s="775"/>
      <c r="I21" s="775"/>
      <c r="J21" s="775"/>
      <c r="K21" s="775"/>
      <c r="L21" s="775"/>
      <c r="M21" s="775"/>
      <c r="N21" s="775"/>
      <c r="O21" s="776"/>
      <c r="P21" s="176"/>
      <c r="Q21" s="172"/>
      <c r="R21" s="173"/>
      <c r="S21" s="169"/>
      <c r="T21" s="170"/>
      <c r="U21" s="108"/>
      <c r="V21" s="774"/>
      <c r="W21" s="775"/>
      <c r="X21" s="775"/>
      <c r="Y21" s="775"/>
      <c r="Z21" s="775"/>
      <c r="AA21" s="775"/>
      <c r="AB21" s="775"/>
      <c r="AC21" s="775"/>
      <c r="AD21" s="775"/>
      <c r="AE21" s="775"/>
      <c r="AF21" s="775"/>
      <c r="AG21" s="776"/>
      <c r="AH21" s="171"/>
      <c r="AI21" s="174"/>
    </row>
    <row r="22" spans="1:35" ht="21" customHeight="1">
      <c r="A22" s="168"/>
      <c r="B22" s="169"/>
      <c r="C22" s="177"/>
      <c r="D22" s="108"/>
      <c r="E22" s="774"/>
      <c r="F22" s="775"/>
      <c r="G22" s="775"/>
      <c r="H22" s="775"/>
      <c r="I22" s="775"/>
      <c r="J22" s="775"/>
      <c r="K22" s="775"/>
      <c r="L22" s="775"/>
      <c r="M22" s="775"/>
      <c r="N22" s="775"/>
      <c r="O22" s="776"/>
      <c r="P22" s="180"/>
      <c r="Q22" s="181"/>
      <c r="R22" s="173"/>
      <c r="S22" s="169"/>
      <c r="T22" s="182"/>
      <c r="U22" s="108"/>
      <c r="V22" s="774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6"/>
      <c r="AH22" s="183"/>
      <c r="AI22" s="184"/>
    </row>
    <row r="23" spans="1:35" ht="21" customHeight="1" thickBot="1">
      <c r="A23" s="168"/>
      <c r="B23" s="169"/>
      <c r="C23" s="177"/>
      <c r="D23" s="108"/>
      <c r="E23" s="774"/>
      <c r="F23" s="775"/>
      <c r="G23" s="775"/>
      <c r="H23" s="775"/>
      <c r="I23" s="775"/>
      <c r="J23" s="775"/>
      <c r="K23" s="775"/>
      <c r="L23" s="775"/>
      <c r="M23" s="775"/>
      <c r="N23" s="775"/>
      <c r="O23" s="776"/>
      <c r="P23" s="185"/>
      <c r="Q23" s="186"/>
      <c r="R23" s="187"/>
      <c r="S23" s="188"/>
      <c r="T23" s="189"/>
      <c r="U23" s="108"/>
      <c r="V23" s="777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9"/>
      <c r="AH23" s="190"/>
      <c r="AI23" s="191"/>
    </row>
    <row r="24" spans="1:35" ht="21" customHeight="1">
      <c r="A24" s="192" t="s">
        <v>134</v>
      </c>
      <c r="B24" s="193"/>
      <c r="C24" s="194"/>
      <c r="D24" s="108"/>
      <c r="E24" s="771"/>
      <c r="F24" s="772"/>
      <c r="G24" s="772"/>
      <c r="H24" s="772"/>
      <c r="I24" s="772"/>
      <c r="J24" s="772"/>
      <c r="K24" s="772"/>
      <c r="L24" s="772"/>
      <c r="M24" s="772"/>
      <c r="N24" s="772"/>
      <c r="O24" s="773"/>
      <c r="P24" s="195"/>
      <c r="Q24" s="196"/>
      <c r="R24" s="197" t="s">
        <v>134</v>
      </c>
      <c r="S24" s="193"/>
      <c r="T24" s="194"/>
      <c r="U24" s="108"/>
      <c r="V24" s="771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3"/>
      <c r="AH24" s="195"/>
      <c r="AI24" s="198"/>
    </row>
    <row r="25" spans="1:35" ht="21" customHeight="1" thickBot="1">
      <c r="A25" s="199" t="s">
        <v>135</v>
      </c>
      <c r="B25" s="200"/>
      <c r="C25" s="201"/>
      <c r="D25" s="108"/>
      <c r="E25" s="780"/>
      <c r="F25" s="781"/>
      <c r="G25" s="781"/>
      <c r="H25" s="781"/>
      <c r="I25" s="781"/>
      <c r="J25" s="781"/>
      <c r="K25" s="781"/>
      <c r="L25" s="781"/>
      <c r="M25" s="781"/>
      <c r="N25" s="781"/>
      <c r="O25" s="782"/>
      <c r="P25" s="185"/>
      <c r="Q25" s="202"/>
      <c r="R25" s="203" t="s">
        <v>135</v>
      </c>
      <c r="S25" s="200"/>
      <c r="T25" s="204"/>
      <c r="U25" s="108"/>
      <c r="V25" s="780"/>
      <c r="W25" s="781"/>
      <c r="X25" s="781"/>
      <c r="Y25" s="781"/>
      <c r="Z25" s="781"/>
      <c r="AA25" s="781"/>
      <c r="AB25" s="781"/>
      <c r="AC25" s="781"/>
      <c r="AD25" s="781"/>
      <c r="AE25" s="781"/>
      <c r="AF25" s="781"/>
      <c r="AG25" s="782"/>
      <c r="AH25" s="185"/>
      <c r="AI25" s="205"/>
    </row>
    <row r="26" spans="1:35" ht="18" customHeight="1" thickBot="1">
      <c r="A26" s="206" t="s">
        <v>136</v>
      </c>
      <c r="B26" s="207"/>
      <c r="C26" s="208"/>
      <c r="D26" s="209"/>
      <c r="E26" s="208"/>
      <c r="F26" s="208"/>
      <c r="G26" s="210"/>
      <c r="H26" s="211"/>
      <c r="I26" s="212" t="s">
        <v>137</v>
      </c>
      <c r="J26" s="213"/>
      <c r="K26" s="213"/>
      <c r="L26" s="208" t="s">
        <v>138</v>
      </c>
      <c r="M26" s="210"/>
      <c r="N26" s="213"/>
      <c r="O26" s="213"/>
      <c r="P26" s="213"/>
      <c r="Q26" s="214"/>
      <c r="R26" s="215"/>
      <c r="S26" s="216"/>
      <c r="T26" s="216"/>
      <c r="U26" s="217"/>
      <c r="V26" s="218" t="s">
        <v>139</v>
      </c>
      <c r="W26" s="218"/>
      <c r="X26" s="218"/>
      <c r="Y26" s="218"/>
      <c r="Z26" s="218" t="s">
        <v>29</v>
      </c>
      <c r="AA26" s="218"/>
      <c r="AB26" s="216"/>
      <c r="AC26" s="218" t="s">
        <v>138</v>
      </c>
      <c r="AD26" s="218"/>
      <c r="AE26" s="218"/>
      <c r="AF26" s="218"/>
      <c r="AG26" s="218"/>
      <c r="AH26" s="219"/>
      <c r="AI26" s="220"/>
    </row>
    <row r="27" spans="1:35" ht="18" customHeight="1" thickBot="1">
      <c r="A27" s="783" t="s">
        <v>140</v>
      </c>
      <c r="B27" s="784"/>
      <c r="C27" s="784"/>
      <c r="D27" s="784"/>
      <c r="E27" s="784"/>
      <c r="F27" s="784"/>
      <c r="G27" s="784"/>
      <c r="H27" s="784"/>
      <c r="I27" s="784"/>
      <c r="J27" s="784"/>
      <c r="K27" s="784"/>
      <c r="L27" s="784"/>
      <c r="M27" s="784"/>
      <c r="N27" s="784"/>
      <c r="O27" s="784"/>
      <c r="P27" s="784"/>
      <c r="Q27" s="784"/>
      <c r="R27" s="784"/>
      <c r="S27" s="784"/>
      <c r="T27" s="784"/>
      <c r="U27" s="784"/>
      <c r="V27" s="784"/>
      <c r="W27" s="784"/>
      <c r="X27" s="784"/>
      <c r="Y27" s="784"/>
      <c r="Z27" s="784"/>
      <c r="AA27" s="784"/>
      <c r="AB27" s="784"/>
      <c r="AC27" s="784"/>
      <c r="AD27" s="784"/>
      <c r="AE27" s="784"/>
      <c r="AF27" s="784"/>
      <c r="AG27" s="784"/>
      <c r="AH27" s="784"/>
      <c r="AI27" s="785"/>
    </row>
    <row r="28" spans="1:35" ht="30" customHeight="1">
      <c r="A28" s="786" t="s">
        <v>101</v>
      </c>
      <c r="B28" s="787"/>
      <c r="C28" s="221" t="s">
        <v>29</v>
      </c>
      <c r="D28" s="222"/>
      <c r="E28" s="223"/>
      <c r="F28" s="224"/>
      <c r="G28" s="225"/>
      <c r="H28" s="225"/>
      <c r="I28" s="226"/>
      <c r="J28" s="227"/>
      <c r="K28" s="225"/>
      <c r="L28" s="225"/>
      <c r="M28" s="225"/>
      <c r="N28" s="226"/>
      <c r="O28" s="227"/>
      <c r="P28" s="225"/>
      <c r="Q28" s="225"/>
      <c r="R28" s="225"/>
      <c r="S28" s="226"/>
      <c r="T28" s="227"/>
      <c r="U28" s="228"/>
      <c r="V28" s="225"/>
      <c r="W28" s="225"/>
      <c r="X28" s="225"/>
      <c r="Y28" s="226"/>
      <c r="Z28" s="227"/>
      <c r="AA28" s="225"/>
      <c r="AB28" s="225"/>
      <c r="AC28" s="225"/>
      <c r="AD28" s="226"/>
      <c r="AE28" s="227"/>
      <c r="AF28" s="225"/>
      <c r="AG28" s="225"/>
      <c r="AH28" s="226"/>
      <c r="AI28" s="229"/>
    </row>
    <row r="29" spans="1:35" ht="30" customHeight="1" thickBot="1">
      <c r="A29" s="788" t="s">
        <v>141</v>
      </c>
      <c r="B29" s="789"/>
      <c r="C29" s="230" t="s">
        <v>138</v>
      </c>
      <c r="D29" s="231"/>
      <c r="E29" s="232"/>
      <c r="F29" s="233"/>
      <c r="G29" s="234"/>
      <c r="H29" s="234"/>
      <c r="I29" s="235"/>
      <c r="J29" s="236"/>
      <c r="K29" s="234"/>
      <c r="L29" s="234"/>
      <c r="M29" s="234"/>
      <c r="N29" s="235"/>
      <c r="O29" s="236"/>
      <c r="P29" s="234"/>
      <c r="Q29" s="234"/>
      <c r="R29" s="234"/>
      <c r="S29" s="235"/>
      <c r="T29" s="236"/>
      <c r="U29" s="237"/>
      <c r="V29" s="234"/>
      <c r="W29" s="234"/>
      <c r="X29" s="234"/>
      <c r="Y29" s="235"/>
      <c r="Z29" s="236"/>
      <c r="AA29" s="234"/>
      <c r="AB29" s="234"/>
      <c r="AC29" s="234"/>
      <c r="AD29" s="235"/>
      <c r="AE29" s="236"/>
      <c r="AF29" s="234"/>
      <c r="AG29" s="234"/>
      <c r="AH29" s="235"/>
      <c r="AI29" s="238"/>
    </row>
    <row r="30" spans="1:35" ht="30" customHeight="1">
      <c r="A30" s="786" t="s">
        <v>103</v>
      </c>
      <c r="B30" s="787"/>
      <c r="C30" s="221" t="s">
        <v>29</v>
      </c>
      <c r="D30" s="222"/>
      <c r="E30" s="239"/>
      <c r="F30" s="224"/>
      <c r="G30" s="225"/>
      <c r="H30" s="225"/>
      <c r="I30" s="226"/>
      <c r="J30" s="227"/>
      <c r="K30" s="225"/>
      <c r="L30" s="225"/>
      <c r="M30" s="225"/>
      <c r="N30" s="226"/>
      <c r="O30" s="227"/>
      <c r="P30" s="225"/>
      <c r="Q30" s="225"/>
      <c r="R30" s="225"/>
      <c r="S30" s="226"/>
      <c r="T30" s="227"/>
      <c r="U30" s="228"/>
      <c r="V30" s="225"/>
      <c r="W30" s="225"/>
      <c r="X30" s="225"/>
      <c r="Y30" s="226"/>
      <c r="Z30" s="227"/>
      <c r="AA30" s="225"/>
      <c r="AB30" s="225"/>
      <c r="AC30" s="225"/>
      <c r="AD30" s="226"/>
      <c r="AE30" s="227"/>
      <c r="AF30" s="225"/>
      <c r="AG30" s="225"/>
      <c r="AH30" s="226"/>
      <c r="AI30" s="229"/>
    </row>
    <row r="31" spans="1:35" ht="30" customHeight="1" thickBot="1">
      <c r="A31" s="788" t="s">
        <v>141</v>
      </c>
      <c r="B31" s="789"/>
      <c r="C31" s="230" t="s">
        <v>138</v>
      </c>
      <c r="D31" s="231"/>
      <c r="E31" s="240"/>
      <c r="F31" s="233"/>
      <c r="G31" s="234"/>
      <c r="H31" s="234"/>
      <c r="I31" s="235"/>
      <c r="J31" s="236"/>
      <c r="K31" s="234"/>
      <c r="L31" s="234"/>
      <c r="M31" s="234"/>
      <c r="N31" s="235"/>
      <c r="O31" s="236"/>
      <c r="P31" s="234"/>
      <c r="Q31" s="234"/>
      <c r="R31" s="234"/>
      <c r="S31" s="235"/>
      <c r="T31" s="236"/>
      <c r="U31" s="237"/>
      <c r="V31" s="234"/>
      <c r="W31" s="234"/>
      <c r="X31" s="234"/>
      <c r="Y31" s="235"/>
      <c r="Z31" s="236"/>
      <c r="AA31" s="234"/>
      <c r="AB31" s="234"/>
      <c r="AC31" s="234"/>
      <c r="AD31" s="235"/>
      <c r="AE31" s="236"/>
      <c r="AF31" s="234"/>
      <c r="AG31" s="234"/>
      <c r="AH31" s="235"/>
      <c r="AI31" s="238"/>
    </row>
    <row r="32" spans="1:35" ht="30" customHeight="1">
      <c r="A32" s="786" t="s">
        <v>105</v>
      </c>
      <c r="B32" s="787"/>
      <c r="C32" s="221" t="s">
        <v>29</v>
      </c>
      <c r="D32" s="222"/>
      <c r="E32" s="239"/>
      <c r="F32" s="224"/>
      <c r="G32" s="225"/>
      <c r="H32" s="225"/>
      <c r="I32" s="226"/>
      <c r="J32" s="227"/>
      <c r="K32" s="225"/>
      <c r="L32" s="225"/>
      <c r="M32" s="225"/>
      <c r="N32" s="226"/>
      <c r="O32" s="227"/>
      <c r="P32" s="225"/>
      <c r="Q32" s="225"/>
      <c r="R32" s="225"/>
      <c r="S32" s="226"/>
      <c r="T32" s="227"/>
      <c r="U32" s="228"/>
      <c r="V32" s="225"/>
      <c r="W32" s="225"/>
      <c r="X32" s="225"/>
      <c r="Y32" s="226"/>
      <c r="Z32" s="227"/>
      <c r="AA32" s="225"/>
      <c r="AB32" s="225"/>
      <c r="AC32" s="225"/>
      <c r="AD32" s="226"/>
      <c r="AE32" s="227"/>
      <c r="AF32" s="225"/>
      <c r="AG32" s="225"/>
      <c r="AH32" s="226"/>
      <c r="AI32" s="229"/>
    </row>
    <row r="33" spans="1:35" ht="30" customHeight="1" thickBot="1">
      <c r="A33" s="807" t="s">
        <v>141</v>
      </c>
      <c r="B33" s="808"/>
      <c r="C33" s="241" t="s">
        <v>138</v>
      </c>
      <c r="D33" s="242"/>
      <c r="E33" s="243"/>
      <c r="F33" s="244"/>
      <c r="G33" s="245"/>
      <c r="H33" s="245"/>
      <c r="I33" s="246"/>
      <c r="J33" s="247"/>
      <c r="K33" s="245"/>
      <c r="L33" s="245"/>
      <c r="M33" s="245"/>
      <c r="N33" s="246"/>
      <c r="O33" s="247"/>
      <c r="P33" s="245"/>
      <c r="Q33" s="245"/>
      <c r="R33" s="245"/>
      <c r="S33" s="246"/>
      <c r="T33" s="247"/>
      <c r="U33" s="248"/>
      <c r="V33" s="245"/>
      <c r="W33" s="245"/>
      <c r="X33" s="245"/>
      <c r="Y33" s="246"/>
      <c r="Z33" s="247"/>
      <c r="AA33" s="245"/>
      <c r="AB33" s="245"/>
      <c r="AC33" s="245"/>
      <c r="AD33" s="246"/>
      <c r="AE33" s="247"/>
      <c r="AF33" s="245"/>
      <c r="AG33" s="245"/>
      <c r="AH33" s="246"/>
      <c r="AI33" s="249"/>
    </row>
    <row r="34" spans="1:35" ht="21" customHeight="1" thickTop="1">
      <c r="A34" s="809" t="s">
        <v>142</v>
      </c>
      <c r="B34" s="797"/>
      <c r="C34" s="797"/>
      <c r="D34" s="797"/>
      <c r="E34" s="797"/>
      <c r="F34" s="797"/>
      <c r="G34" s="797"/>
      <c r="H34" s="797"/>
      <c r="I34" s="805"/>
      <c r="J34" s="796" t="s">
        <v>143</v>
      </c>
      <c r="K34" s="797"/>
      <c r="L34" s="797"/>
      <c r="M34" s="797"/>
      <c r="N34" s="805"/>
      <c r="O34" s="796" t="s">
        <v>99</v>
      </c>
      <c r="P34" s="797"/>
      <c r="Q34" s="797"/>
      <c r="R34" s="797"/>
      <c r="S34" s="805"/>
      <c r="T34" s="796" t="s">
        <v>100</v>
      </c>
      <c r="U34" s="797"/>
      <c r="V34" s="797"/>
      <c r="W34" s="797"/>
      <c r="X34" s="797"/>
      <c r="Y34" s="805"/>
      <c r="Z34" s="796" t="s">
        <v>21</v>
      </c>
      <c r="AA34" s="797"/>
      <c r="AB34" s="797"/>
      <c r="AC34" s="797"/>
      <c r="AD34" s="805"/>
      <c r="AE34" s="796" t="s">
        <v>22</v>
      </c>
      <c r="AF34" s="797"/>
      <c r="AG34" s="797"/>
      <c r="AH34" s="797"/>
      <c r="AI34" s="798"/>
    </row>
    <row r="35" spans="1:35" ht="21" customHeight="1">
      <c r="A35" s="799" t="s">
        <v>144</v>
      </c>
      <c r="B35" s="800"/>
      <c r="C35" s="800"/>
      <c r="D35" s="800"/>
      <c r="E35" s="800"/>
      <c r="F35" s="800"/>
      <c r="G35" s="800"/>
      <c r="H35" s="800"/>
      <c r="I35" s="801"/>
      <c r="J35" s="802"/>
      <c r="K35" s="803"/>
      <c r="L35" s="250" t="s">
        <v>25</v>
      </c>
      <c r="M35" s="804"/>
      <c r="N35" s="801"/>
      <c r="O35" s="802"/>
      <c r="P35" s="803"/>
      <c r="Q35" s="250" t="s">
        <v>25</v>
      </c>
      <c r="R35" s="804"/>
      <c r="S35" s="801"/>
      <c r="T35" s="802"/>
      <c r="U35" s="800"/>
      <c r="V35" s="803"/>
      <c r="W35" s="250" t="s">
        <v>25</v>
      </c>
      <c r="X35" s="804"/>
      <c r="Y35" s="801"/>
      <c r="Z35" s="802"/>
      <c r="AA35" s="803"/>
      <c r="AB35" s="250" t="s">
        <v>25</v>
      </c>
      <c r="AC35" s="804"/>
      <c r="AD35" s="801"/>
      <c r="AE35" s="802"/>
      <c r="AF35" s="803"/>
      <c r="AG35" s="250" t="s">
        <v>25</v>
      </c>
      <c r="AH35" s="804"/>
      <c r="AI35" s="806"/>
    </row>
    <row r="36" spans="1:35" ht="27.75" customHeight="1" thickBot="1">
      <c r="A36" s="790" t="s">
        <v>145</v>
      </c>
      <c r="B36" s="791"/>
      <c r="C36" s="791"/>
      <c r="D36" s="791"/>
      <c r="E36" s="791"/>
      <c r="F36" s="791"/>
      <c r="G36" s="791"/>
      <c r="H36" s="791"/>
      <c r="I36" s="792"/>
      <c r="J36" s="251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3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4"/>
    </row>
    <row r="37" spans="1:35" ht="18" customHeight="1" thickBot="1" thickTop="1">
      <c r="A37" s="793" t="s">
        <v>146</v>
      </c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  <c r="T37" s="794"/>
      <c r="U37" s="794"/>
      <c r="V37" s="794"/>
      <c r="W37" s="794"/>
      <c r="X37" s="794"/>
      <c r="Y37" s="794"/>
      <c r="Z37" s="794"/>
      <c r="AA37" s="794"/>
      <c r="AB37" s="794"/>
      <c r="AC37" s="794"/>
      <c r="AD37" s="794"/>
      <c r="AE37" s="794"/>
      <c r="AF37" s="794"/>
      <c r="AG37" s="794"/>
      <c r="AH37" s="794"/>
      <c r="AI37" s="795"/>
    </row>
    <row r="38" spans="1:35" ht="30" customHeight="1" thickBot="1">
      <c r="A38" s="255" t="s">
        <v>147</v>
      </c>
      <c r="B38" s="144"/>
      <c r="C38" s="144"/>
      <c r="D38" s="128"/>
      <c r="E38" s="144"/>
      <c r="F38" s="144"/>
      <c r="G38" s="256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257" t="s">
        <v>148</v>
      </c>
      <c r="S38" s="144"/>
      <c r="T38" s="144"/>
      <c r="U38" s="128"/>
      <c r="V38" s="144"/>
      <c r="W38" s="258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60"/>
    </row>
    <row r="39" spans="1:35" ht="30" customHeight="1" thickBot="1">
      <c r="A39" s="261" t="s">
        <v>149</v>
      </c>
      <c r="B39" s="262"/>
      <c r="C39" s="262"/>
      <c r="D39" s="263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57" t="s">
        <v>150</v>
      </c>
      <c r="S39" s="262"/>
      <c r="T39" s="262"/>
      <c r="U39" s="263"/>
      <c r="V39" s="262"/>
      <c r="W39" s="264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5"/>
    </row>
    <row r="40" spans="1:35" ht="30" customHeight="1" thickBot="1" thickTop="1">
      <c r="A40" s="266" t="s">
        <v>151</v>
      </c>
      <c r="B40" s="267"/>
      <c r="C40" s="267"/>
      <c r="D40" s="268"/>
      <c r="E40" s="267"/>
      <c r="F40" s="267"/>
      <c r="G40" s="267"/>
      <c r="H40" s="267"/>
      <c r="I40" s="269"/>
      <c r="J40" s="267" t="s">
        <v>152</v>
      </c>
      <c r="K40" s="267"/>
      <c r="L40" s="267"/>
      <c r="M40" s="267"/>
      <c r="N40" s="269"/>
      <c r="O40" s="269"/>
      <c r="P40" s="267" t="s">
        <v>153</v>
      </c>
      <c r="Q40" s="267"/>
      <c r="R40" s="267"/>
      <c r="S40" s="267"/>
      <c r="T40" s="270"/>
      <c r="U40" s="268"/>
      <c r="V40" s="267"/>
      <c r="W40" s="267" t="s">
        <v>154</v>
      </c>
      <c r="X40" s="267"/>
      <c r="Y40" s="267"/>
      <c r="Z40" s="267"/>
      <c r="AA40" s="270"/>
      <c r="AB40" s="267"/>
      <c r="AC40" s="267"/>
      <c r="AD40" s="267"/>
      <c r="AE40" s="267" t="s">
        <v>155</v>
      </c>
      <c r="AF40" s="267"/>
      <c r="AG40" s="267"/>
      <c r="AH40" s="267"/>
      <c r="AI40" s="271"/>
    </row>
    <row r="41" spans="1:35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t="12.75">
      <c r="A42"/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</sheetData>
  <sheetProtection/>
  <mergeCells count="66">
    <mergeCell ref="J34:N34"/>
    <mergeCell ref="O34:S34"/>
    <mergeCell ref="AE35:AF35"/>
    <mergeCell ref="AH35:AI35"/>
    <mergeCell ref="A33:B33"/>
    <mergeCell ref="A34:I34"/>
    <mergeCell ref="T34:Y34"/>
    <mergeCell ref="Z34:AD34"/>
    <mergeCell ref="Z35:AA35"/>
    <mergeCell ref="AC35:AD35"/>
    <mergeCell ref="A36:I36"/>
    <mergeCell ref="A37:AI37"/>
    <mergeCell ref="AE34:AI34"/>
    <mergeCell ref="A35:I35"/>
    <mergeCell ref="J35:K35"/>
    <mergeCell ref="M35:N35"/>
    <mergeCell ref="O35:P35"/>
    <mergeCell ref="R35:S35"/>
    <mergeCell ref="T35:V35"/>
    <mergeCell ref="X35:Y35"/>
    <mergeCell ref="A27:AI27"/>
    <mergeCell ref="A28:B28"/>
    <mergeCell ref="A29:B29"/>
    <mergeCell ref="A30:B30"/>
    <mergeCell ref="A31:B31"/>
    <mergeCell ref="A32:B32"/>
    <mergeCell ref="E23:O23"/>
    <mergeCell ref="V23:AG23"/>
    <mergeCell ref="E24:O24"/>
    <mergeCell ref="V24:AG24"/>
    <mergeCell ref="E25:O25"/>
    <mergeCell ref="V25:AG25"/>
    <mergeCell ref="E20:O20"/>
    <mergeCell ref="V20:AG20"/>
    <mergeCell ref="E21:O21"/>
    <mergeCell ref="V21:AG21"/>
    <mergeCell ref="E22:O22"/>
    <mergeCell ref="V22:AG22"/>
    <mergeCell ref="E17:O17"/>
    <mergeCell ref="V17:AG17"/>
    <mergeCell ref="E18:O18"/>
    <mergeCell ref="V18:AG18"/>
    <mergeCell ref="E19:O19"/>
    <mergeCell ref="V19:AG19"/>
    <mergeCell ref="E14:O14"/>
    <mergeCell ref="V14:AG14"/>
    <mergeCell ref="E15:O15"/>
    <mergeCell ref="V15:AG15"/>
    <mergeCell ref="E16:O16"/>
    <mergeCell ref="V16:AG16"/>
    <mergeCell ref="F8:Q8"/>
    <mergeCell ref="S4:W4"/>
    <mergeCell ref="Y4:AI4"/>
    <mergeCell ref="F9:Q9"/>
    <mergeCell ref="A11:O11"/>
    <mergeCell ref="R11:AG11"/>
    <mergeCell ref="A1:AI1"/>
    <mergeCell ref="F5:Q5"/>
    <mergeCell ref="W5:AI5"/>
    <mergeCell ref="F6:Q6"/>
    <mergeCell ref="W6:Y6"/>
    <mergeCell ref="F7:Q7"/>
    <mergeCell ref="A3:AI3"/>
    <mergeCell ref="A4:I4"/>
    <mergeCell ref="J4:M4"/>
    <mergeCell ref="O4:Q4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2"/>
  <colBreaks count="1" manualBreakCount="1">
    <brk id="3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zoomScalePageLayoutView="0" workbookViewId="0" topLeftCell="H37">
      <selection activeCell="R46" sqref="R46"/>
    </sheetView>
  </sheetViews>
  <sheetFormatPr defaultColWidth="11.421875" defaultRowHeight="12.75"/>
  <cols>
    <col min="1" max="1" width="8.140625" style="509" bestFit="1" customWidth="1"/>
    <col min="2" max="2" width="5.57421875" style="0" bestFit="1" customWidth="1"/>
    <col min="3" max="5" width="4.7109375" style="0" customWidth="1"/>
    <col min="6" max="6" width="6.7109375" style="0" customWidth="1"/>
    <col min="7" max="7" width="22.140625" style="0" customWidth="1"/>
    <col min="8" max="8" width="1.8515625" style="0" customWidth="1"/>
    <col min="9" max="9" width="23.00390625" style="0" customWidth="1"/>
    <col min="10" max="11" width="19.00390625" style="0" customWidth="1"/>
    <col min="13" max="13" width="4.7109375" style="0" customWidth="1"/>
    <col min="14" max="14" width="1.7109375" style="0" customWidth="1"/>
    <col min="15" max="16" width="4.7109375" style="0" customWidth="1"/>
    <col min="17" max="17" width="1.7109375" style="0" customWidth="1"/>
    <col min="18" max="19" width="4.7109375" style="0" customWidth="1"/>
    <col min="20" max="20" width="1.7109375" style="0" customWidth="1"/>
    <col min="21" max="22" width="4.7109375" style="0" customWidth="1"/>
    <col min="23" max="23" width="1.7109375" style="0" customWidth="1"/>
    <col min="24" max="25" width="4.7109375" style="0" customWidth="1"/>
    <col min="26" max="26" width="1.7109375" style="0" customWidth="1"/>
    <col min="27" max="28" width="4.7109375" style="0" customWidth="1"/>
    <col min="29" max="29" width="1.7109375" style="0" customWidth="1"/>
    <col min="30" max="30" width="4.7109375" style="0" customWidth="1"/>
    <col min="31" max="36" width="0" style="0" hidden="1" customWidth="1"/>
  </cols>
  <sheetData>
    <row r="1" spans="1:53" ht="33.75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1"/>
      <c r="AW1" s="1"/>
      <c r="AX1" s="1"/>
      <c r="AY1" s="1"/>
      <c r="AZ1" s="1"/>
      <c r="BA1" s="1"/>
    </row>
    <row r="2" ht="12.75"/>
    <row r="3" spans="1:53" ht="26.25">
      <c r="A3" s="817" t="s">
        <v>196</v>
      </c>
      <c r="B3" s="817"/>
      <c r="C3" s="817"/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3"/>
      <c r="AV3" s="23"/>
      <c r="AW3" s="23"/>
      <c r="AX3" s="23"/>
      <c r="AY3" s="23"/>
      <c r="AZ3" s="23"/>
      <c r="BA3" s="23"/>
    </row>
    <row r="4" spans="7:54" ht="18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  <c r="AB4" s="4"/>
      <c r="AC4" s="4"/>
      <c r="AD4" s="4"/>
      <c r="AE4" s="4"/>
      <c r="AF4" s="4"/>
      <c r="AG4" s="3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5"/>
      <c r="AV4" s="5"/>
      <c r="AW4" s="5"/>
      <c r="AX4" s="5"/>
      <c r="AY4" s="5"/>
      <c r="AZ4" s="5"/>
      <c r="BA4" s="5"/>
      <c r="BB4" s="3"/>
    </row>
    <row r="5" spans="3:54" ht="22.5" customHeight="1">
      <c r="C5" s="819" t="str">
        <f>'Spielplan Samstag w U18'!J11</f>
        <v>weibliche Jugend U 18</v>
      </c>
      <c r="D5" s="819"/>
      <c r="E5" s="819"/>
      <c r="F5" s="819"/>
      <c r="G5" s="819"/>
      <c r="H5" s="819"/>
      <c r="I5" s="819"/>
      <c r="J5" s="819"/>
      <c r="K5" s="301"/>
      <c r="L5" s="24" t="str">
        <f>'Spielplan Samstag w U18'!A6</f>
        <v>Hennef</v>
      </c>
      <c r="M5" s="24"/>
      <c r="N5" s="24"/>
      <c r="O5" s="24"/>
      <c r="P5" s="24"/>
      <c r="Q5" s="24"/>
      <c r="R5" s="24" t="s">
        <v>214</v>
      </c>
      <c r="S5" s="24"/>
      <c r="T5" s="24"/>
      <c r="U5" s="24"/>
      <c r="V5" s="24"/>
      <c r="W5" s="25"/>
      <c r="X5" s="25"/>
      <c r="Y5" s="25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3:12" ht="12.75"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30" ht="18">
      <c r="A7" s="818" t="s">
        <v>56</v>
      </c>
      <c r="B7" s="818"/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</row>
    <row r="8" spans="3:12" ht="13.5" thickBot="1"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0" ht="16.5" thickBot="1">
      <c r="A9" s="510" t="s">
        <v>116</v>
      </c>
      <c r="B9" s="511" t="s">
        <v>15</v>
      </c>
      <c r="C9" s="512" t="s">
        <v>14</v>
      </c>
      <c r="D9" s="512" t="s">
        <v>125</v>
      </c>
      <c r="E9" s="512" t="s">
        <v>169</v>
      </c>
      <c r="F9" s="513" t="s">
        <v>172</v>
      </c>
      <c r="G9" s="451" t="s">
        <v>217</v>
      </c>
      <c r="H9" s="28" t="str">
        <f>'Gruppe A'!N6</f>
        <v>weiblich U18</v>
      </c>
      <c r="I9" s="29"/>
      <c r="J9" s="418" t="s">
        <v>57</v>
      </c>
      <c r="K9" s="418" t="s">
        <v>117</v>
      </c>
      <c r="L9" s="30" t="s">
        <v>58</v>
      </c>
      <c r="M9" s="419" t="s">
        <v>18</v>
      </c>
      <c r="N9" s="420"/>
      <c r="O9" s="421"/>
      <c r="P9" s="422" t="s">
        <v>19</v>
      </c>
      <c r="Q9" s="420"/>
      <c r="R9" s="421"/>
      <c r="S9" s="422" t="s">
        <v>20</v>
      </c>
      <c r="T9" s="423"/>
      <c r="U9" s="421"/>
      <c r="V9" s="823" t="s">
        <v>96</v>
      </c>
      <c r="W9" s="824"/>
      <c r="X9" s="825"/>
      <c r="Y9" s="826" t="s">
        <v>21</v>
      </c>
      <c r="Z9" s="827"/>
      <c r="AA9" s="828"/>
      <c r="AB9" s="826" t="s">
        <v>22</v>
      </c>
      <c r="AC9" s="827"/>
      <c r="AD9" s="829"/>
    </row>
    <row r="10" spans="1:30" ht="15.75">
      <c r="A10" s="514"/>
      <c r="B10" s="515"/>
      <c r="C10" s="516"/>
      <c r="D10" s="516"/>
      <c r="E10" s="516"/>
      <c r="F10" s="516"/>
      <c r="G10" s="37"/>
      <c r="H10" s="38"/>
      <c r="I10" s="38"/>
      <c r="J10" s="452"/>
      <c r="K10" s="452"/>
      <c r="L10" s="459"/>
      <c r="M10" s="425"/>
      <c r="N10" s="426"/>
      <c r="O10" s="432"/>
      <c r="P10" s="424"/>
      <c r="Q10" s="426"/>
      <c r="R10" s="432"/>
      <c r="S10" s="424"/>
      <c r="T10" s="426"/>
      <c r="U10" s="432"/>
      <c r="V10" s="424"/>
      <c r="W10" s="426"/>
      <c r="X10" s="432"/>
      <c r="Y10" s="424"/>
      <c r="Z10" s="426"/>
      <c r="AA10" s="432"/>
      <c r="AB10" s="433"/>
      <c r="AC10" s="427"/>
      <c r="AD10" s="428"/>
    </row>
    <row r="11" spans="1:30" ht="16.5" thickBot="1">
      <c r="A11" s="517"/>
      <c r="B11" s="518"/>
      <c r="C11" s="519"/>
      <c r="D11" s="519"/>
      <c r="E11" s="520"/>
      <c r="F11" s="520"/>
      <c r="G11" s="37" t="s">
        <v>59</v>
      </c>
      <c r="H11" s="38"/>
      <c r="I11" s="37" t="s">
        <v>60</v>
      </c>
      <c r="J11" s="453" t="s">
        <v>61</v>
      </c>
      <c r="K11" s="453"/>
      <c r="L11" s="460" t="s">
        <v>62</v>
      </c>
      <c r="M11" s="19"/>
      <c r="N11" s="39"/>
      <c r="O11" s="21"/>
      <c r="P11" s="20"/>
      <c r="Q11" s="39"/>
      <c r="R11" s="21"/>
      <c r="S11" s="20"/>
      <c r="T11" s="39"/>
      <c r="U11" s="21"/>
      <c r="V11" s="20"/>
      <c r="W11" s="39"/>
      <c r="X11" s="21"/>
      <c r="Y11" s="20"/>
      <c r="Z11" s="39"/>
      <c r="AA11" s="21"/>
      <c r="AB11" s="434"/>
      <c r="AC11" s="40"/>
      <c r="AD11" s="60"/>
    </row>
    <row r="12" spans="1:36" ht="18">
      <c r="A12" s="521">
        <v>42638</v>
      </c>
      <c r="B12" s="522">
        <v>0.375</v>
      </c>
      <c r="C12" s="523">
        <v>1</v>
      </c>
      <c r="D12" s="523">
        <v>3</v>
      </c>
      <c r="E12" s="554">
        <v>31</v>
      </c>
      <c r="F12" s="524" t="s">
        <v>189</v>
      </c>
      <c r="G12" s="41" t="str">
        <f>'Gruppe A'!AC32</f>
        <v>Mittelrhein</v>
      </c>
      <c r="H12" s="41"/>
      <c r="I12" s="41" t="str">
        <f>'Gruppe B'!AC33</f>
        <v>Pfalz</v>
      </c>
      <c r="J12" s="454" t="str">
        <f>'Gruppe A'!AC31</f>
        <v>Baden</v>
      </c>
      <c r="K12" s="455" t="s">
        <v>16</v>
      </c>
      <c r="L12" s="461" t="s">
        <v>63</v>
      </c>
      <c r="M12" s="538">
        <v>11</v>
      </c>
      <c r="N12" s="436" t="s">
        <v>25</v>
      </c>
      <c r="O12" s="537">
        <v>5</v>
      </c>
      <c r="P12" s="538">
        <v>11</v>
      </c>
      <c r="Q12" s="436" t="s">
        <v>25</v>
      </c>
      <c r="R12" s="537">
        <v>6</v>
      </c>
      <c r="S12" s="538"/>
      <c r="T12" s="436" t="s">
        <v>25</v>
      </c>
      <c r="U12" s="537"/>
      <c r="V12" s="435">
        <f>M12+P12+S12</f>
        <v>22</v>
      </c>
      <c r="W12" s="436" t="s">
        <v>25</v>
      </c>
      <c r="X12" s="437">
        <f>O12+R12+U12</f>
        <v>11</v>
      </c>
      <c r="Y12" s="435">
        <f>COUNTIF(AE12:AG12,1)</f>
        <v>2</v>
      </c>
      <c r="Z12" s="436" t="s">
        <v>25</v>
      </c>
      <c r="AA12" s="437">
        <f>COUNTIF(AH12:AJ12,1)</f>
        <v>0</v>
      </c>
      <c r="AB12" s="435">
        <f>IF(Y12=2,2,IF(AA12=2,0,Y12))</f>
        <v>2</v>
      </c>
      <c r="AC12" s="436" t="s">
        <v>25</v>
      </c>
      <c r="AD12" s="437">
        <f>IF(AA12=2,2,IF(Y12=2,0,AA12))</f>
        <v>0</v>
      </c>
      <c r="AE12" s="382">
        <f>IF(O12="","",IF(M12&gt;O12,1,0))</f>
        <v>1</v>
      </c>
      <c r="AF12" s="290">
        <f>IF(R12="","",IF(P12&gt;R12,1,0))</f>
        <v>1</v>
      </c>
      <c r="AG12" s="290">
        <f>IF(U12="","",IF(S12&gt;U12,1,0))</f>
      </c>
      <c r="AH12" s="290">
        <f>IF(AE12="","",IF(AE12=0,1,0))</f>
        <v>0</v>
      </c>
      <c r="AI12" s="290">
        <f>IF(AF12="","",IF(AF12=0,1,0))</f>
        <v>0</v>
      </c>
      <c r="AJ12" s="290">
        <f>IF(AG12="","",IF(AG12=0,1,0))</f>
      </c>
    </row>
    <row r="13" spans="1:30" ht="16.5" thickBot="1">
      <c r="A13" s="528"/>
      <c r="B13" s="525"/>
      <c r="C13" s="526"/>
      <c r="D13" s="526"/>
      <c r="E13" s="536"/>
      <c r="F13" s="526"/>
      <c r="G13" s="37" t="s">
        <v>64</v>
      </c>
      <c r="H13" s="38" t="s">
        <v>23</v>
      </c>
      <c r="I13" s="37" t="s">
        <v>65</v>
      </c>
      <c r="J13" s="453" t="s">
        <v>66</v>
      </c>
      <c r="K13" s="453"/>
      <c r="L13" s="460" t="s">
        <v>67</v>
      </c>
      <c r="M13" s="609"/>
      <c r="N13" s="610"/>
      <c r="O13" s="611"/>
      <c r="P13" s="609"/>
      <c r="Q13" s="610"/>
      <c r="R13" s="611"/>
      <c r="S13" s="609"/>
      <c r="T13" s="610"/>
      <c r="U13" s="611"/>
      <c r="V13" s="441"/>
      <c r="W13" s="442"/>
      <c r="X13" s="443"/>
      <c r="Y13" s="441"/>
      <c r="Z13" s="442"/>
      <c r="AA13" s="443"/>
      <c r="AB13" s="444"/>
      <c r="AC13" s="445"/>
      <c r="AD13" s="446"/>
    </row>
    <row r="14" spans="1:36" ht="18">
      <c r="A14" s="521">
        <v>42638</v>
      </c>
      <c r="B14" s="527"/>
      <c r="C14" s="523">
        <v>2</v>
      </c>
      <c r="D14" s="523">
        <v>3</v>
      </c>
      <c r="E14" s="554">
        <v>32</v>
      </c>
      <c r="F14" s="524" t="s">
        <v>190</v>
      </c>
      <c r="G14" s="41" t="str">
        <f>'Gruppe A'!E32</f>
        <v>Schleswig-Holstein</v>
      </c>
      <c r="H14" s="41"/>
      <c r="I14" s="45" t="str">
        <f>'Gruppe B'!E33</f>
        <v>Hessen</v>
      </c>
      <c r="J14" s="455" t="str">
        <f>'Gruppe B'!E31</f>
        <v>Bayern</v>
      </c>
      <c r="K14" s="455" t="s">
        <v>16</v>
      </c>
      <c r="L14" s="461">
        <v>1</v>
      </c>
      <c r="M14" s="612">
        <v>11</v>
      </c>
      <c r="N14" s="291" t="s">
        <v>25</v>
      </c>
      <c r="O14" s="548">
        <v>4</v>
      </c>
      <c r="P14" s="549">
        <v>11</v>
      </c>
      <c r="Q14" s="291" t="s">
        <v>25</v>
      </c>
      <c r="R14" s="548">
        <v>8</v>
      </c>
      <c r="S14" s="538"/>
      <c r="T14" s="436" t="s">
        <v>25</v>
      </c>
      <c r="U14" s="537"/>
      <c r="V14" s="438">
        <f>M14+P14+S14</f>
        <v>22</v>
      </c>
      <c r="W14" s="439" t="s">
        <v>25</v>
      </c>
      <c r="X14" s="440">
        <f>O14+R14+U14</f>
        <v>12</v>
      </c>
      <c r="Y14" s="438">
        <f>COUNTIF(AE14:AG14,1)</f>
        <v>2</v>
      </c>
      <c r="Z14" s="439" t="s">
        <v>25</v>
      </c>
      <c r="AA14" s="440">
        <f>COUNTIF(AH14:AJ14,1)</f>
        <v>0</v>
      </c>
      <c r="AB14" s="438">
        <f>IF(Y14=2,2,IF(AA14=2,0,Y14))</f>
        <v>2</v>
      </c>
      <c r="AC14" s="439" t="s">
        <v>25</v>
      </c>
      <c r="AD14" s="440">
        <f>IF(AA14=2,2,IF(Y14=2,0,AA14))</f>
        <v>0</v>
      </c>
      <c r="AE14" s="290">
        <f>IF(O14="","",IF(M14&gt;O14,1,0))</f>
        <v>1</v>
      </c>
      <c r="AF14" s="290">
        <f>IF(R14="","",IF(P14&gt;R14,1,0))</f>
        <v>1</v>
      </c>
      <c r="AG14" s="290">
        <f>IF(U14="","",IF(S14&gt;U14,1,0))</f>
      </c>
      <c r="AH14" s="290">
        <f>IF(AE14="","",IF(AE14=0,1,0))</f>
        <v>0</v>
      </c>
      <c r="AI14" s="290">
        <f>IF(AF14="","",IF(AF14=0,1,0))</f>
        <v>0</v>
      </c>
      <c r="AJ14" s="290">
        <f>IF(AG14="","",IF(AG14=0,1,0))</f>
      </c>
    </row>
    <row r="15" spans="1:30" ht="16.5" thickBot="1">
      <c r="A15" s="528"/>
      <c r="B15" s="525"/>
      <c r="C15" s="526"/>
      <c r="D15" s="526"/>
      <c r="E15" s="536"/>
      <c r="F15" s="526"/>
      <c r="G15" s="37" t="s">
        <v>68</v>
      </c>
      <c r="H15" s="38" t="s">
        <v>23</v>
      </c>
      <c r="I15" s="37" t="s">
        <v>69</v>
      </c>
      <c r="J15" s="453" t="s">
        <v>70</v>
      </c>
      <c r="K15" s="453"/>
      <c r="L15" s="460" t="s">
        <v>67</v>
      </c>
      <c r="M15" s="613"/>
      <c r="N15" s="610"/>
      <c r="O15" s="611"/>
      <c r="P15" s="609"/>
      <c r="Q15" s="610"/>
      <c r="R15" s="611"/>
      <c r="S15" s="609"/>
      <c r="T15" s="610"/>
      <c r="U15" s="611"/>
      <c r="V15" s="441"/>
      <c r="W15" s="442"/>
      <c r="X15" s="443"/>
      <c r="Y15" s="441"/>
      <c r="Z15" s="442"/>
      <c r="AA15" s="443"/>
      <c r="AB15" s="444"/>
      <c r="AC15" s="445"/>
      <c r="AD15" s="446"/>
    </row>
    <row r="16" spans="1:36" ht="18.75" thickBot="1">
      <c r="A16" s="521">
        <v>42638</v>
      </c>
      <c r="B16" s="527"/>
      <c r="C16" s="523">
        <v>3</v>
      </c>
      <c r="D16" s="523">
        <v>3</v>
      </c>
      <c r="E16" s="554">
        <v>33</v>
      </c>
      <c r="F16" s="524" t="s">
        <v>191</v>
      </c>
      <c r="G16" s="42" t="str">
        <f>'Gruppe B'!E32</f>
        <v>Rheinland</v>
      </c>
      <c r="H16" s="42"/>
      <c r="I16" s="42" t="str">
        <f>'Gruppe A'!E33</f>
        <v>Westfalen</v>
      </c>
      <c r="J16" s="456" t="str">
        <f>'Gruppe A'!E31</f>
        <v>Schwaben</v>
      </c>
      <c r="K16" s="457" t="s">
        <v>16</v>
      </c>
      <c r="L16" s="462">
        <v>2</v>
      </c>
      <c r="M16" s="612">
        <v>11</v>
      </c>
      <c r="N16" s="291" t="s">
        <v>25</v>
      </c>
      <c r="O16" s="548">
        <v>5</v>
      </c>
      <c r="P16" s="549">
        <v>11</v>
      </c>
      <c r="Q16" s="291" t="s">
        <v>25</v>
      </c>
      <c r="R16" s="548">
        <v>8</v>
      </c>
      <c r="S16" s="549"/>
      <c r="T16" s="291" t="s">
        <v>25</v>
      </c>
      <c r="U16" s="548"/>
      <c r="V16" s="438">
        <f>M16+P16+S16</f>
        <v>22</v>
      </c>
      <c r="W16" s="439" t="s">
        <v>25</v>
      </c>
      <c r="X16" s="440">
        <f>O16+R16+U16</f>
        <v>13</v>
      </c>
      <c r="Y16" s="438">
        <f>COUNTIF(AE16:AG16,1)</f>
        <v>2</v>
      </c>
      <c r="Z16" s="439" t="s">
        <v>25</v>
      </c>
      <c r="AA16" s="440">
        <f>COUNTIF(AH16:AJ16,1)</f>
        <v>0</v>
      </c>
      <c r="AB16" s="438">
        <f>IF(Y16=2,2,IF(AA16=2,0,Y16))</f>
        <v>2</v>
      </c>
      <c r="AC16" s="439" t="s">
        <v>25</v>
      </c>
      <c r="AD16" s="440">
        <f>IF(AA16=2,2,IF(Y16=2,0,AA16))</f>
        <v>0</v>
      </c>
      <c r="AE16" s="290">
        <f>IF(O16="","",IF(M16&gt;O16,1,0))</f>
        <v>1</v>
      </c>
      <c r="AF16" s="290">
        <f>IF(R16="","",IF(P16&gt;R16,1,0))</f>
        <v>1</v>
      </c>
      <c r="AG16" s="290">
        <f>IF(U16="","",IF(S16&gt;U16,1,0))</f>
      </c>
      <c r="AH16" s="290">
        <f>IF(AE16="","",IF(AE16=0,1,0))</f>
        <v>0</v>
      </c>
      <c r="AI16" s="290">
        <f>IF(AF16="","",IF(AF16=0,1,0))</f>
        <v>0</v>
      </c>
      <c r="AJ16" s="290">
        <f>IF(AG16="","",IF(AG16=0,1,0))</f>
      </c>
    </row>
    <row r="17" spans="1:30" ht="16.5" thickBot="1">
      <c r="A17" s="528"/>
      <c r="B17" s="525"/>
      <c r="C17" s="526"/>
      <c r="D17" s="526"/>
      <c r="E17" s="536"/>
      <c r="F17" s="526"/>
      <c r="G17" s="37" t="s">
        <v>66</v>
      </c>
      <c r="H17" s="38" t="s">
        <v>23</v>
      </c>
      <c r="I17" s="37" t="s">
        <v>71</v>
      </c>
      <c r="J17" s="453" t="s">
        <v>72</v>
      </c>
      <c r="K17" s="453"/>
      <c r="L17" s="460" t="s">
        <v>73</v>
      </c>
      <c r="M17" s="614"/>
      <c r="N17" s="615"/>
      <c r="O17" s="616"/>
      <c r="P17" s="617"/>
      <c r="Q17" s="615"/>
      <c r="R17" s="616"/>
      <c r="S17" s="617"/>
      <c r="T17" s="615"/>
      <c r="U17" s="616"/>
      <c r="V17" s="441"/>
      <c r="W17" s="442"/>
      <c r="X17" s="443"/>
      <c r="Y17" s="441"/>
      <c r="Z17" s="442"/>
      <c r="AA17" s="443"/>
      <c r="AB17" s="444"/>
      <c r="AC17" s="445"/>
      <c r="AD17" s="446"/>
    </row>
    <row r="18" spans="1:36" ht="18">
      <c r="A18" s="521">
        <v>42638</v>
      </c>
      <c r="B18" s="527"/>
      <c r="C18" s="523">
        <v>4</v>
      </c>
      <c r="D18" s="523">
        <v>3</v>
      </c>
      <c r="E18" s="554">
        <v>34</v>
      </c>
      <c r="F18" s="524" t="s">
        <v>192</v>
      </c>
      <c r="G18" s="41" t="str">
        <f>'Gruppe B'!E31</f>
        <v>Bayern</v>
      </c>
      <c r="H18" s="41"/>
      <c r="I18" s="41" t="str">
        <f>IF($AB14+$AD14=0,"",IF($AB14=2,$G14,$I14))</f>
        <v>Schleswig-Holstein</v>
      </c>
      <c r="J18" s="455" t="str">
        <f>IF($AB14+$AD14=0,"",IF($AB14=2,$I14,$G14))</f>
        <v>Hessen</v>
      </c>
      <c r="K18" s="455" t="s">
        <v>16</v>
      </c>
      <c r="L18" s="461">
        <v>1</v>
      </c>
      <c r="M18" s="612">
        <v>11</v>
      </c>
      <c r="N18" s="291" t="s">
        <v>25</v>
      </c>
      <c r="O18" s="548">
        <v>9</v>
      </c>
      <c r="P18" s="549">
        <v>11</v>
      </c>
      <c r="Q18" s="291" t="s">
        <v>25</v>
      </c>
      <c r="R18" s="548">
        <v>4</v>
      </c>
      <c r="S18" s="549"/>
      <c r="T18" s="291" t="s">
        <v>25</v>
      </c>
      <c r="U18" s="548"/>
      <c r="V18" s="438">
        <f>M18+P18+S18</f>
        <v>22</v>
      </c>
      <c r="W18" s="439" t="s">
        <v>25</v>
      </c>
      <c r="X18" s="440">
        <f>O18+R18+U18</f>
        <v>13</v>
      </c>
      <c r="Y18" s="438">
        <f>COUNTIF(AE18:AG18,1)</f>
        <v>2</v>
      </c>
      <c r="Z18" s="439" t="s">
        <v>25</v>
      </c>
      <c r="AA18" s="440">
        <f>COUNTIF(AH18:AJ18,1)</f>
        <v>0</v>
      </c>
      <c r="AB18" s="438">
        <f>IF(Y18=2,2,IF(AA18=2,0,Y18))</f>
        <v>2</v>
      </c>
      <c r="AC18" s="439" t="s">
        <v>25</v>
      </c>
      <c r="AD18" s="440">
        <f>IF(AA18=2,2,IF(Y18=2,0,AA18))</f>
        <v>0</v>
      </c>
      <c r="AE18" s="290">
        <f>IF(O18="","",IF(M18&gt;O18,1,0))</f>
        <v>1</v>
      </c>
      <c r="AF18" s="290">
        <f>IF(R18="","",IF(P18&gt;R18,1,0))</f>
        <v>1</v>
      </c>
      <c r="AG18" s="290">
        <f>IF(U18="","",IF(S18&gt;U18,1,0))</f>
      </c>
      <c r="AH18" s="290">
        <f>IF(AE18="","",IF(AE18=0,1,0))</f>
        <v>0</v>
      </c>
      <c r="AI18" s="290">
        <f>IF(AF18="","",IF(AF18=0,1,0))</f>
        <v>0</v>
      </c>
      <c r="AJ18" s="290">
        <f>IF(AG18="","",IF(AG18=0,1,0))</f>
      </c>
    </row>
    <row r="19" spans="1:30" ht="16.5" thickBot="1">
      <c r="A19" s="528"/>
      <c r="B19" s="525"/>
      <c r="C19" s="526"/>
      <c r="D19" s="526"/>
      <c r="E19" s="536"/>
      <c r="F19" s="526"/>
      <c r="G19" s="37" t="s">
        <v>70</v>
      </c>
      <c r="H19" s="38" t="s">
        <v>23</v>
      </c>
      <c r="I19" s="37" t="s">
        <v>74</v>
      </c>
      <c r="J19" s="453" t="s">
        <v>75</v>
      </c>
      <c r="K19" s="453"/>
      <c r="L19" s="460" t="s">
        <v>76</v>
      </c>
      <c r="M19" s="614"/>
      <c r="N19" s="615"/>
      <c r="O19" s="616"/>
      <c r="P19" s="617"/>
      <c r="Q19" s="615"/>
      <c r="R19" s="616"/>
      <c r="S19" s="617"/>
      <c r="T19" s="615"/>
      <c r="U19" s="616"/>
      <c r="V19" s="441"/>
      <c r="W19" s="442"/>
      <c r="X19" s="443"/>
      <c r="Y19" s="441"/>
      <c r="Z19" s="442"/>
      <c r="AA19" s="443"/>
      <c r="AB19" s="444"/>
      <c r="AC19" s="445"/>
      <c r="AD19" s="446"/>
    </row>
    <row r="20" spans="1:36" ht="18.75" thickBot="1">
      <c r="A20" s="521">
        <v>42638</v>
      </c>
      <c r="B20" s="527"/>
      <c r="C20" s="523">
        <v>5</v>
      </c>
      <c r="D20" s="523">
        <v>3</v>
      </c>
      <c r="E20" s="554">
        <v>35</v>
      </c>
      <c r="F20" s="524" t="s">
        <v>193</v>
      </c>
      <c r="G20" s="42" t="str">
        <f>'Gruppe A'!E31</f>
        <v>Schwaben</v>
      </c>
      <c r="H20" s="42"/>
      <c r="I20" s="42" t="str">
        <f>IF($AB16+$AD16=0,"",IF($AB16=2,$G16,$I16))</f>
        <v>Rheinland</v>
      </c>
      <c r="J20" s="457" t="str">
        <f>IF($AB18+$AD18=0,"",IF($AB18=2,$I18,$G18))</f>
        <v>Schleswig-Holstein</v>
      </c>
      <c r="K20" s="457" t="s">
        <v>16</v>
      </c>
      <c r="L20" s="462">
        <v>2</v>
      </c>
      <c r="M20" s="612">
        <v>8</v>
      </c>
      <c r="N20" s="291" t="s">
        <v>25</v>
      </c>
      <c r="O20" s="548">
        <v>11</v>
      </c>
      <c r="P20" s="549">
        <v>11</v>
      </c>
      <c r="Q20" s="291" t="s">
        <v>25</v>
      </c>
      <c r="R20" s="548">
        <v>13</v>
      </c>
      <c r="S20" s="549"/>
      <c r="T20" s="291" t="s">
        <v>25</v>
      </c>
      <c r="U20" s="548"/>
      <c r="V20" s="438">
        <f>M20+P20+S20</f>
        <v>19</v>
      </c>
      <c r="W20" s="439" t="s">
        <v>25</v>
      </c>
      <c r="X20" s="440">
        <f>O20+R20+U20</f>
        <v>24</v>
      </c>
      <c r="Y20" s="438">
        <f>COUNTIF(AE20:AG20,1)</f>
        <v>0</v>
      </c>
      <c r="Z20" s="439" t="s">
        <v>25</v>
      </c>
      <c r="AA20" s="440">
        <f>COUNTIF(AH20:AJ20,1)</f>
        <v>2</v>
      </c>
      <c r="AB20" s="438">
        <f>IF(Y20=2,2,IF(AA20=2,0,Y20))</f>
        <v>0</v>
      </c>
      <c r="AC20" s="439" t="s">
        <v>25</v>
      </c>
      <c r="AD20" s="440">
        <f>IF(AA20=2,2,IF(Y20=2,0,AA20))</f>
        <v>2</v>
      </c>
      <c r="AE20" s="290">
        <f>IF(O20="","",IF(M20&gt;O20,1,0))</f>
        <v>0</v>
      </c>
      <c r="AF20" s="290">
        <f>IF(R20="","",IF(P20&gt;R20,1,0))</f>
        <v>0</v>
      </c>
      <c r="AG20" s="290">
        <f>IF(U20="","",IF(S20&gt;U20,1,0))</f>
      </c>
      <c r="AH20" s="290">
        <f>IF(AE20="","",IF(AE20=0,1,0))</f>
        <v>1</v>
      </c>
      <c r="AI20" s="290">
        <f>IF(AF20="","",IF(AF20=0,1,0))</f>
        <v>1</v>
      </c>
      <c r="AJ20" s="290">
        <f>IF(AG20="","",IF(AG20=0,1,0))</f>
      </c>
    </row>
    <row r="21" spans="1:30" ht="16.5" thickBot="1">
      <c r="A21" s="528"/>
      <c r="B21" s="525"/>
      <c r="C21" s="526"/>
      <c r="D21" s="526"/>
      <c r="E21" s="536"/>
      <c r="F21" s="526"/>
      <c r="G21" s="37" t="s">
        <v>77</v>
      </c>
      <c r="H21" s="38" t="s">
        <v>23</v>
      </c>
      <c r="I21" s="37" t="s">
        <v>78</v>
      </c>
      <c r="J21" s="453" t="s">
        <v>79</v>
      </c>
      <c r="K21" s="453"/>
      <c r="L21" s="460" t="s">
        <v>80</v>
      </c>
      <c r="M21" s="44"/>
      <c r="N21" s="442"/>
      <c r="O21" s="443"/>
      <c r="P21" s="441"/>
      <c r="Q21" s="442"/>
      <c r="R21" s="443"/>
      <c r="S21" s="441"/>
      <c r="T21" s="442"/>
      <c r="U21" s="443"/>
      <c r="V21" s="441"/>
      <c r="W21" s="442"/>
      <c r="X21" s="443"/>
      <c r="Y21" s="441"/>
      <c r="Z21" s="442"/>
      <c r="AA21" s="443"/>
      <c r="AB21" s="444"/>
      <c r="AC21" s="445"/>
      <c r="AD21" s="446"/>
    </row>
    <row r="22" spans="1:36" ht="18">
      <c r="A22" s="521">
        <v>42638</v>
      </c>
      <c r="B22" s="527"/>
      <c r="C22" s="523">
        <v>6</v>
      </c>
      <c r="D22" s="523">
        <v>3</v>
      </c>
      <c r="E22" s="554">
        <v>36</v>
      </c>
      <c r="F22" s="524" t="s">
        <v>194</v>
      </c>
      <c r="G22" s="45" t="str">
        <f>IF($AB14+$AD14=0,"",IF($AB14=2,$I14,$G14))</f>
        <v>Hessen</v>
      </c>
      <c r="H22" s="41"/>
      <c r="I22" s="45" t="str">
        <f>IF($AB16+$AD16=0,"",IF($AB16=2,$I16,$G16))</f>
        <v>Westfalen</v>
      </c>
      <c r="J22" s="455" t="str">
        <f>IF($AB18+$AD18=0,"",IF($AB18=2,$G18,$I18))</f>
        <v>Bayern</v>
      </c>
      <c r="K22" s="455" t="s">
        <v>16</v>
      </c>
      <c r="L22" s="463" t="s">
        <v>81</v>
      </c>
      <c r="M22" s="612">
        <v>13</v>
      </c>
      <c r="N22" s="291" t="s">
        <v>25</v>
      </c>
      <c r="O22" s="548">
        <v>11</v>
      </c>
      <c r="P22" s="549">
        <v>8</v>
      </c>
      <c r="Q22" s="291" t="s">
        <v>25</v>
      </c>
      <c r="R22" s="548">
        <v>11</v>
      </c>
      <c r="S22" s="549">
        <v>7</v>
      </c>
      <c r="T22" s="291" t="s">
        <v>25</v>
      </c>
      <c r="U22" s="548">
        <v>11</v>
      </c>
      <c r="V22" s="438">
        <f>M22+P22+S22</f>
        <v>28</v>
      </c>
      <c r="W22" s="439" t="s">
        <v>25</v>
      </c>
      <c r="X22" s="440">
        <f>O22+R22+U22</f>
        <v>33</v>
      </c>
      <c r="Y22" s="438">
        <f>COUNTIF(AE22:AG22,1)</f>
        <v>1</v>
      </c>
      <c r="Z22" s="439" t="s">
        <v>25</v>
      </c>
      <c r="AA22" s="440">
        <f>COUNTIF(AH22:AJ22,1)</f>
        <v>2</v>
      </c>
      <c r="AB22" s="438">
        <f>IF(Y22=2,2,IF(AA22=2,0,Y22))</f>
        <v>0</v>
      </c>
      <c r="AC22" s="439" t="s">
        <v>25</v>
      </c>
      <c r="AD22" s="440">
        <f>IF(AA22=2,2,IF(Y22=2,0,AA22))</f>
        <v>2</v>
      </c>
      <c r="AE22" s="290">
        <f>IF(O22="","",IF(M22&gt;O22,1,0))</f>
        <v>1</v>
      </c>
      <c r="AF22" s="290">
        <f>IF(R22="","",IF(P22&gt;R22,1,0))</f>
        <v>0</v>
      </c>
      <c r="AG22" s="290">
        <f>IF(U22="","",IF(S22&gt;U22,1,0))</f>
        <v>0</v>
      </c>
      <c r="AH22" s="290">
        <f>IF(AE22="","",IF(AE22=0,1,0))</f>
        <v>0</v>
      </c>
      <c r="AI22" s="290">
        <f>IF(AF22="","",IF(AF22=0,1,0))</f>
        <v>1</v>
      </c>
      <c r="AJ22" s="290">
        <f>IF(AG22="","",IF(AG22=0,1,0))</f>
        <v>1</v>
      </c>
    </row>
    <row r="23" spans="1:30" ht="16.5" thickBot="1">
      <c r="A23" s="528"/>
      <c r="B23" s="525"/>
      <c r="C23" s="526"/>
      <c r="D23" s="526"/>
      <c r="E23" s="536"/>
      <c r="F23" s="526"/>
      <c r="G23" s="37" t="s">
        <v>82</v>
      </c>
      <c r="H23" s="38" t="s">
        <v>23</v>
      </c>
      <c r="I23" s="37" t="s">
        <v>83</v>
      </c>
      <c r="J23" s="453" t="s">
        <v>84</v>
      </c>
      <c r="K23" s="453"/>
      <c r="L23" s="460" t="s">
        <v>85</v>
      </c>
      <c r="M23" s="614"/>
      <c r="N23" s="615"/>
      <c r="O23" s="616"/>
      <c r="P23" s="617"/>
      <c r="Q23" s="615"/>
      <c r="R23" s="616"/>
      <c r="S23" s="617"/>
      <c r="T23" s="615"/>
      <c r="U23" s="616"/>
      <c r="V23" s="441"/>
      <c r="W23" s="442"/>
      <c r="X23" s="443"/>
      <c r="Y23" s="441"/>
      <c r="Z23" s="442"/>
      <c r="AA23" s="443"/>
      <c r="AB23" s="444"/>
      <c r="AC23" s="445"/>
      <c r="AD23" s="446"/>
    </row>
    <row r="24" spans="1:36" ht="18">
      <c r="A24" s="521">
        <v>42638</v>
      </c>
      <c r="B24" s="527"/>
      <c r="C24" s="523">
        <v>7</v>
      </c>
      <c r="D24" s="523">
        <v>3</v>
      </c>
      <c r="E24" s="554">
        <v>37</v>
      </c>
      <c r="F24" s="524" t="s">
        <v>195</v>
      </c>
      <c r="G24" s="41" t="str">
        <f>IF($AB18+$AD18=0,"",IF($AB18=2,$I18,$G18))</f>
        <v>Schleswig-Holstein</v>
      </c>
      <c r="H24" s="41"/>
      <c r="I24" s="41" t="str">
        <f>IF($AB20+$AD20=0,"",IF($AB20=2,$I20,$G20))</f>
        <v>Schwaben</v>
      </c>
      <c r="J24" s="455" t="str">
        <f>IF($AB16+$AD16=0,"",IF($AB16=2,$I16,$G16))</f>
        <v>Westfalen</v>
      </c>
      <c r="K24" s="455" t="s">
        <v>16</v>
      </c>
      <c r="L24" s="461" t="s">
        <v>86</v>
      </c>
      <c r="M24" s="612">
        <v>13</v>
      </c>
      <c r="N24" s="291" t="s">
        <v>25</v>
      </c>
      <c r="O24" s="548">
        <v>15</v>
      </c>
      <c r="P24" s="549">
        <v>5</v>
      </c>
      <c r="Q24" s="291" t="s">
        <v>25</v>
      </c>
      <c r="R24" s="548">
        <v>11</v>
      </c>
      <c r="S24" s="549"/>
      <c r="T24" s="291" t="s">
        <v>25</v>
      </c>
      <c r="U24" s="548"/>
      <c r="V24" s="438">
        <f>M24+P24+S24</f>
        <v>18</v>
      </c>
      <c r="W24" s="439" t="s">
        <v>25</v>
      </c>
      <c r="X24" s="440">
        <f>O24+R24+U24</f>
        <v>26</v>
      </c>
      <c r="Y24" s="438">
        <f>COUNTIF(AE24:AG24,1)</f>
        <v>0</v>
      </c>
      <c r="Z24" s="439" t="s">
        <v>25</v>
      </c>
      <c r="AA24" s="440">
        <f>COUNTIF(AH24:AJ24,1)</f>
        <v>2</v>
      </c>
      <c r="AB24" s="438">
        <f>IF(Y24=2,2,IF(AA24=2,0,Y24))</f>
        <v>0</v>
      </c>
      <c r="AC24" s="439" t="s">
        <v>25</v>
      </c>
      <c r="AD24" s="440">
        <f>IF(AA24=2,2,IF(Y24=2,0,AA24))</f>
        <v>2</v>
      </c>
      <c r="AE24" s="290">
        <f>IF(O24="","",IF(M24&gt;O24,1,0))</f>
        <v>0</v>
      </c>
      <c r="AF24" s="290">
        <f>IF(R24="","",IF(P24&gt;R24,1,0))</f>
        <v>0</v>
      </c>
      <c r="AG24" s="290">
        <f>IF(U24="","",IF(S24&gt;U24,1,0))</f>
      </c>
      <c r="AH24" s="290">
        <f>IF(AE24="","",IF(AE24=0,1,0))</f>
        <v>1</v>
      </c>
      <c r="AI24" s="290">
        <f>IF(AF24="","",IF(AF24=0,1,0))</f>
        <v>1</v>
      </c>
      <c r="AJ24" s="290">
        <f>IF(AG24="","",IF(AG24=0,1,0))</f>
      </c>
    </row>
    <row r="25" spans="1:30" ht="16.5" thickBot="1">
      <c r="A25" s="528"/>
      <c r="B25" s="525"/>
      <c r="C25" s="526"/>
      <c r="D25" s="526"/>
      <c r="E25" s="536"/>
      <c r="F25" s="526"/>
      <c r="G25" s="37" t="s">
        <v>87</v>
      </c>
      <c r="H25" s="38" t="s">
        <v>23</v>
      </c>
      <c r="I25" s="37" t="s">
        <v>88</v>
      </c>
      <c r="J25" s="453" t="s">
        <v>89</v>
      </c>
      <c r="K25" s="453"/>
      <c r="L25" s="464" t="s">
        <v>90</v>
      </c>
      <c r="M25" s="614"/>
      <c r="N25" s="615"/>
      <c r="O25" s="616"/>
      <c r="P25" s="617"/>
      <c r="Q25" s="615"/>
      <c r="R25" s="616"/>
      <c r="S25" s="617"/>
      <c r="T25" s="615"/>
      <c r="U25" s="616"/>
      <c r="V25" s="441"/>
      <c r="W25" s="442"/>
      <c r="X25" s="443"/>
      <c r="Y25" s="441"/>
      <c r="Z25" s="442"/>
      <c r="AA25" s="443"/>
      <c r="AB25" s="444"/>
      <c r="AC25" s="445"/>
      <c r="AD25" s="446"/>
    </row>
    <row r="26" spans="1:36" ht="18.75" thickBot="1">
      <c r="A26" s="521">
        <v>42638</v>
      </c>
      <c r="B26" s="529"/>
      <c r="C26" s="530">
        <v>8</v>
      </c>
      <c r="D26" s="530">
        <v>3</v>
      </c>
      <c r="E26" s="555">
        <v>38</v>
      </c>
      <c r="F26" s="531" t="s">
        <v>90</v>
      </c>
      <c r="G26" s="46" t="str">
        <f>IF($AB18+$AD18=0,"",IF($AB18=2,$G18,$I18))</f>
        <v>Bayern</v>
      </c>
      <c r="H26" s="42"/>
      <c r="I26" s="42" t="str">
        <f>IF($AB20+$AD20=0,"",IF($AB20=2,$G20,$I20))</f>
        <v>Rheinland</v>
      </c>
      <c r="J26" s="458" t="s">
        <v>16</v>
      </c>
      <c r="K26" s="458" t="s">
        <v>16</v>
      </c>
      <c r="L26" s="465"/>
      <c r="M26" s="618">
        <v>11</v>
      </c>
      <c r="N26" s="619" t="s">
        <v>25</v>
      </c>
      <c r="O26" s="620">
        <v>8</v>
      </c>
      <c r="P26" s="621">
        <v>11</v>
      </c>
      <c r="Q26" s="619" t="s">
        <v>25</v>
      </c>
      <c r="R26" s="620">
        <v>8</v>
      </c>
      <c r="S26" s="621"/>
      <c r="T26" s="619" t="s">
        <v>25</v>
      </c>
      <c r="U26" s="620"/>
      <c r="V26" s="438">
        <f>M26+P26+S26</f>
        <v>22</v>
      </c>
      <c r="W26" s="439" t="s">
        <v>25</v>
      </c>
      <c r="X26" s="440">
        <f>O26+R26+U26</f>
        <v>16</v>
      </c>
      <c r="Y26" s="438">
        <f>COUNTIF(AE26:AG26,1)</f>
        <v>2</v>
      </c>
      <c r="Z26" s="439" t="s">
        <v>25</v>
      </c>
      <c r="AA26" s="440">
        <f>COUNTIF(AH26:AJ26,1)</f>
        <v>0</v>
      </c>
      <c r="AB26" s="438">
        <f>IF(Y26=2,2,IF(AA26=2,0,Y26))</f>
        <v>2</v>
      </c>
      <c r="AC26" s="439" t="s">
        <v>25</v>
      </c>
      <c r="AD26" s="440">
        <f>IF(AA26=2,2,IF(Y26=2,0,AA26))</f>
        <v>0</v>
      </c>
      <c r="AE26" s="290">
        <f>IF(O26="","",IF(M26&gt;O26,1,0))</f>
        <v>1</v>
      </c>
      <c r="AF26" s="290">
        <f>IF(R26="","",IF(P26&gt;R26,1,0))</f>
        <v>1</v>
      </c>
      <c r="AG26" s="290">
        <f>IF(U26="","",IF(S26&gt;U26,1,0))</f>
      </c>
      <c r="AH26" s="290">
        <f>IF(AE26="","",IF(AE26=0,1,0))</f>
        <v>0</v>
      </c>
      <c r="AI26" s="290">
        <f>IF(AF26="","",IF(AF26=0,1,0))</f>
        <v>0</v>
      </c>
      <c r="AJ26" s="290">
        <f>IF(AG26="","",IF(AG26=0,1,0))</f>
      </c>
    </row>
    <row r="27" spans="3:29" ht="16.5" thickBot="1">
      <c r="C27" s="447"/>
      <c r="D27" s="13"/>
      <c r="E27" s="13"/>
      <c r="F27" s="13"/>
      <c r="G27" s="38"/>
      <c r="H27" s="38"/>
      <c r="I27" s="38"/>
      <c r="J27" s="38"/>
      <c r="K27" s="38"/>
      <c r="L27" s="38"/>
      <c r="M27" s="820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2"/>
      <c r="AB27" s="43"/>
      <c r="AC27" s="40"/>
    </row>
    <row r="28" spans="1:30" ht="16.5" thickBot="1">
      <c r="A28" s="510" t="s">
        <v>116</v>
      </c>
      <c r="B28" s="511" t="s">
        <v>15</v>
      </c>
      <c r="C28" s="512" t="s">
        <v>14</v>
      </c>
      <c r="D28" s="512" t="s">
        <v>125</v>
      </c>
      <c r="E28" s="512" t="s">
        <v>169</v>
      </c>
      <c r="F28" s="513" t="s">
        <v>172</v>
      </c>
      <c r="G28" s="448" t="s">
        <v>218</v>
      </c>
      <c r="H28" s="449" t="str">
        <f>H9</f>
        <v>weiblich U18</v>
      </c>
      <c r="I28" s="450"/>
      <c r="J28" s="450" t="s">
        <v>57</v>
      </c>
      <c r="K28" s="451" t="s">
        <v>117</v>
      </c>
      <c r="L28" s="30" t="s">
        <v>58</v>
      </c>
      <c r="M28" s="31" t="s">
        <v>18</v>
      </c>
      <c r="N28" s="32"/>
      <c r="O28" s="33"/>
      <c r="P28" s="34" t="s">
        <v>19</v>
      </c>
      <c r="Q28" s="32"/>
      <c r="R28" s="33"/>
      <c r="S28" s="34" t="s">
        <v>20</v>
      </c>
      <c r="T28" s="35"/>
      <c r="U28" s="33"/>
      <c r="V28" s="810" t="s">
        <v>96</v>
      </c>
      <c r="W28" s="811"/>
      <c r="X28" s="812"/>
      <c r="Y28" s="813" t="s">
        <v>21</v>
      </c>
      <c r="Z28" s="814"/>
      <c r="AA28" s="815"/>
      <c r="AB28" s="813" t="s">
        <v>22</v>
      </c>
      <c r="AC28" s="814"/>
      <c r="AD28" s="816"/>
    </row>
    <row r="29" spans="1:30" ht="15.75">
      <c r="A29" s="514"/>
      <c r="B29" s="515"/>
      <c r="C29" s="516"/>
      <c r="D29" s="516"/>
      <c r="E29" s="516"/>
      <c r="F29" s="516"/>
      <c r="G29" s="47"/>
      <c r="H29" s="47"/>
      <c r="I29" s="47"/>
      <c r="J29" s="466"/>
      <c r="K29" s="466"/>
      <c r="L29" s="466"/>
      <c r="M29" s="424"/>
      <c r="N29" s="426"/>
      <c r="O29" s="432"/>
      <c r="P29" s="424"/>
      <c r="Q29" s="426"/>
      <c r="R29" s="432"/>
      <c r="S29" s="424"/>
      <c r="T29" s="426"/>
      <c r="U29" s="432"/>
      <c r="V29" s="424"/>
      <c r="W29" s="426"/>
      <c r="X29" s="432"/>
      <c r="Y29" s="424"/>
      <c r="Z29" s="426"/>
      <c r="AA29" s="432"/>
      <c r="AB29" s="433"/>
      <c r="AC29" s="427"/>
      <c r="AD29" s="428"/>
    </row>
    <row r="30" spans="1:30" ht="16.5" thickBot="1">
      <c r="A30" s="517"/>
      <c r="B30" s="518"/>
      <c r="C30" s="519"/>
      <c r="D30" s="519"/>
      <c r="E30" s="520"/>
      <c r="F30" s="520"/>
      <c r="G30" s="37" t="s">
        <v>91</v>
      </c>
      <c r="H30" s="38"/>
      <c r="I30" s="37" t="s">
        <v>92</v>
      </c>
      <c r="J30" s="453" t="s">
        <v>93</v>
      </c>
      <c r="K30" s="453"/>
      <c r="L30" s="468" t="s">
        <v>62</v>
      </c>
      <c r="M30" s="20"/>
      <c r="N30" s="39"/>
      <c r="O30" s="21"/>
      <c r="P30" s="20"/>
      <c r="Q30" s="39"/>
      <c r="R30" s="21"/>
      <c r="S30" s="20"/>
      <c r="T30" s="39"/>
      <c r="U30" s="21"/>
      <c r="V30" s="20"/>
      <c r="W30" s="39"/>
      <c r="X30" s="21"/>
      <c r="Y30" s="20"/>
      <c r="Z30" s="39"/>
      <c r="AA30" s="21"/>
      <c r="AB30" s="434"/>
      <c r="AC30" s="40"/>
      <c r="AD30" s="60"/>
    </row>
    <row r="31" spans="1:36" ht="18.75" thickBot="1">
      <c r="A31" s="521">
        <v>42638</v>
      </c>
      <c r="B31" s="522">
        <f>B12</f>
        <v>0.375</v>
      </c>
      <c r="C31" s="523">
        <v>1</v>
      </c>
      <c r="D31" s="523">
        <v>4</v>
      </c>
      <c r="E31" s="554">
        <v>39</v>
      </c>
      <c r="F31" s="524" t="s">
        <v>189</v>
      </c>
      <c r="G31" s="41" t="str">
        <f>'Gruppe A'!AC33</f>
        <v>Berlin/Brandenburg</v>
      </c>
      <c r="H31" s="41"/>
      <c r="I31" s="41" t="str">
        <f>'Gruppe B'!AC31</f>
        <v>Niedersachsen</v>
      </c>
      <c r="J31" s="454" t="str">
        <f>'Gruppe B'!AC32</f>
        <v>Sachsen</v>
      </c>
      <c r="K31" s="455" t="s">
        <v>16</v>
      </c>
      <c r="L31" s="469" t="s">
        <v>94</v>
      </c>
      <c r="M31" s="622">
        <v>5</v>
      </c>
      <c r="N31" s="623" t="s">
        <v>25</v>
      </c>
      <c r="O31" s="624">
        <v>11</v>
      </c>
      <c r="P31" s="622">
        <v>6</v>
      </c>
      <c r="Q31" s="623" t="s">
        <v>25</v>
      </c>
      <c r="R31" s="624">
        <v>11</v>
      </c>
      <c r="S31" s="622"/>
      <c r="T31" s="623" t="s">
        <v>25</v>
      </c>
      <c r="U31" s="624"/>
      <c r="V31" s="435">
        <f>M31+P31+S31</f>
        <v>11</v>
      </c>
      <c r="W31" s="436" t="s">
        <v>25</v>
      </c>
      <c r="X31" s="437">
        <f>O31+R31+U31</f>
        <v>22</v>
      </c>
      <c r="Y31" s="435">
        <f>COUNTIF(AE31:AG31,1)</f>
        <v>0</v>
      </c>
      <c r="Z31" s="436" t="s">
        <v>25</v>
      </c>
      <c r="AA31" s="437">
        <f>COUNTIF(AH31:AJ31,1)</f>
        <v>2</v>
      </c>
      <c r="AB31" s="435">
        <f>IF(Y31=2,2,IF(AA31=2,0,Y31))</f>
        <v>0</v>
      </c>
      <c r="AC31" s="436" t="s">
        <v>25</v>
      </c>
      <c r="AD31" s="437">
        <f>IF(AA31=2,2,IF(Y31=2,0,AA31))</f>
        <v>2</v>
      </c>
      <c r="AE31" s="382">
        <f>IF(O31="","",IF(M31&gt;O31,1,0))</f>
        <v>0</v>
      </c>
      <c r="AF31" s="290">
        <f>IF(R31="","",IF(P31&gt;R31,1,0))</f>
        <v>0</v>
      </c>
      <c r="AG31" s="290">
        <f>IF(U31="","",IF(S31&gt;U31,1,0))</f>
      </c>
      <c r="AH31" s="290">
        <f>IF(AE31="","",IF(AE31=0,1,0))</f>
        <v>1</v>
      </c>
      <c r="AI31" s="290">
        <f>IF(AF31="","",IF(AF31=0,1,0))</f>
        <v>1</v>
      </c>
      <c r="AJ31" s="290">
        <f>IF(AG31="","",IF(AG31=0,1,0))</f>
      </c>
    </row>
    <row r="32" spans="1:30" ht="16.5" thickBot="1">
      <c r="A32" s="528"/>
      <c r="B32" s="525"/>
      <c r="C32" s="526"/>
      <c r="D32" s="526"/>
      <c r="E32" s="536"/>
      <c r="F32" s="526"/>
      <c r="G32" s="37" t="s">
        <v>61</v>
      </c>
      <c r="H32" s="38"/>
      <c r="I32" s="37" t="s">
        <v>93</v>
      </c>
      <c r="J32" s="453" t="s">
        <v>91</v>
      </c>
      <c r="K32" s="561"/>
      <c r="L32" s="468" t="s">
        <v>62</v>
      </c>
      <c r="M32" s="613"/>
      <c r="N32" s="610"/>
      <c r="O32" s="611"/>
      <c r="P32" s="609"/>
      <c r="Q32" s="610"/>
      <c r="R32" s="611"/>
      <c r="S32" s="609"/>
      <c r="T32" s="610"/>
      <c r="U32" s="611"/>
      <c r="V32" s="441"/>
      <c r="W32" s="442"/>
      <c r="X32" s="443"/>
      <c r="Y32" s="441"/>
      <c r="Z32" s="442"/>
      <c r="AA32" s="443"/>
      <c r="AB32" s="444"/>
      <c r="AC32" s="445"/>
      <c r="AD32" s="446"/>
    </row>
    <row r="33" spans="1:36" ht="18">
      <c r="A33" s="521">
        <v>42638</v>
      </c>
      <c r="B33" s="527"/>
      <c r="C33" s="523">
        <v>2</v>
      </c>
      <c r="D33" s="523">
        <v>4</v>
      </c>
      <c r="E33" s="554">
        <v>40</v>
      </c>
      <c r="F33" s="524" t="s">
        <v>189</v>
      </c>
      <c r="G33" s="41" t="str">
        <f>'Gruppe A'!AC31</f>
        <v>Baden</v>
      </c>
      <c r="H33" s="41"/>
      <c r="I33" s="41" t="str">
        <f>'Gruppe B'!AC32</f>
        <v>Sachsen</v>
      </c>
      <c r="J33" s="454" t="str">
        <f>'Gruppe A'!AC33</f>
        <v>Berlin/Brandenburg</v>
      </c>
      <c r="K33" s="562" t="s">
        <v>16</v>
      </c>
      <c r="L33" s="469" t="s">
        <v>94</v>
      </c>
      <c r="M33" s="612">
        <v>12</v>
      </c>
      <c r="N33" s="291" t="s">
        <v>25</v>
      </c>
      <c r="O33" s="548">
        <v>10</v>
      </c>
      <c r="P33" s="549">
        <v>11</v>
      </c>
      <c r="Q33" s="291" t="s">
        <v>25</v>
      </c>
      <c r="R33" s="548">
        <v>13</v>
      </c>
      <c r="S33" s="549">
        <v>11</v>
      </c>
      <c r="T33" s="291" t="s">
        <v>25</v>
      </c>
      <c r="U33" s="548">
        <v>9</v>
      </c>
      <c r="V33" s="438">
        <f>M33+P33+S33</f>
        <v>34</v>
      </c>
      <c r="W33" s="439" t="s">
        <v>25</v>
      </c>
      <c r="X33" s="440">
        <f>O33+R33+U33</f>
        <v>32</v>
      </c>
      <c r="Y33" s="438">
        <f>COUNTIF(AE33:AG33,1)</f>
        <v>2</v>
      </c>
      <c r="Z33" s="439" t="s">
        <v>25</v>
      </c>
      <c r="AA33" s="440">
        <f>COUNTIF(AH33:AJ33,1)</f>
        <v>1</v>
      </c>
      <c r="AB33" s="438">
        <f>IF(Y33=2,2,IF(AA33=2,0,Y33))</f>
        <v>2</v>
      </c>
      <c r="AC33" s="439" t="s">
        <v>25</v>
      </c>
      <c r="AD33" s="440">
        <f>IF(AA33=2,2,IF(Y33=2,0,AA33))</f>
        <v>0</v>
      </c>
      <c r="AE33" s="382">
        <f>IF(O33="","",IF(M33&gt;O33,1,0))</f>
        <v>1</v>
      </c>
      <c r="AF33" s="290">
        <f>IF(R33="","",IF(P33&gt;R33,1,0))</f>
        <v>0</v>
      </c>
      <c r="AG33" s="290">
        <f>IF(U33="","",IF(S33&gt;U33,1,0))</f>
        <v>1</v>
      </c>
      <c r="AH33" s="290">
        <f>IF(AE33="","",IF(AE33=0,1,0))</f>
        <v>0</v>
      </c>
      <c r="AI33" s="290">
        <f>IF(AF33="","",IF(AF33=0,1,0))</f>
        <v>1</v>
      </c>
      <c r="AJ33" s="290">
        <f>IF(AG33="","",IF(AG33=0,1,0))</f>
        <v>0</v>
      </c>
    </row>
    <row r="34" spans="1:30" ht="16.5" thickBot="1">
      <c r="A34" s="528"/>
      <c r="B34" s="525"/>
      <c r="C34" s="526"/>
      <c r="D34" s="526"/>
      <c r="E34" s="536"/>
      <c r="F34" s="526"/>
      <c r="G34" s="37" t="s">
        <v>59</v>
      </c>
      <c r="H34" s="38"/>
      <c r="I34" s="37" t="s">
        <v>92</v>
      </c>
      <c r="J34" s="453" t="s">
        <v>61</v>
      </c>
      <c r="K34" s="561"/>
      <c r="L34" s="468" t="s">
        <v>62</v>
      </c>
      <c r="M34" s="614"/>
      <c r="N34" s="615"/>
      <c r="O34" s="616"/>
      <c r="P34" s="617"/>
      <c r="Q34" s="615"/>
      <c r="R34" s="616"/>
      <c r="S34" s="617"/>
      <c r="T34" s="615"/>
      <c r="U34" s="616"/>
      <c r="V34" s="441"/>
      <c r="W34" s="442"/>
      <c r="X34" s="443"/>
      <c r="Y34" s="441"/>
      <c r="Z34" s="442"/>
      <c r="AA34" s="443"/>
      <c r="AB34" s="444"/>
      <c r="AC34" s="445"/>
      <c r="AD34" s="446"/>
    </row>
    <row r="35" spans="1:36" ht="18">
      <c r="A35" s="521">
        <v>42638</v>
      </c>
      <c r="B35" s="527"/>
      <c r="C35" s="523">
        <v>3</v>
      </c>
      <c r="D35" s="523">
        <v>4</v>
      </c>
      <c r="E35" s="554">
        <v>41</v>
      </c>
      <c r="F35" s="524" t="s">
        <v>189</v>
      </c>
      <c r="G35" s="41" t="str">
        <f>'Gruppe A'!AC32</f>
        <v>Mittelrhein</v>
      </c>
      <c r="H35" s="41"/>
      <c r="I35" s="41" t="str">
        <f>'Gruppe B'!AC31</f>
        <v>Niedersachsen</v>
      </c>
      <c r="J35" s="454" t="str">
        <f>'Gruppe A'!AC31</f>
        <v>Baden</v>
      </c>
      <c r="K35" s="562" t="s">
        <v>16</v>
      </c>
      <c r="L35" s="469" t="s">
        <v>94</v>
      </c>
      <c r="M35" s="612">
        <v>3</v>
      </c>
      <c r="N35" s="291" t="s">
        <v>25</v>
      </c>
      <c r="O35" s="548">
        <v>11</v>
      </c>
      <c r="P35" s="549">
        <v>5</v>
      </c>
      <c r="Q35" s="291" t="s">
        <v>25</v>
      </c>
      <c r="R35" s="548">
        <v>11</v>
      </c>
      <c r="S35" s="549"/>
      <c r="T35" s="291" t="s">
        <v>25</v>
      </c>
      <c r="U35" s="548"/>
      <c r="V35" s="438">
        <f>M35+P35+S35</f>
        <v>8</v>
      </c>
      <c r="W35" s="439" t="s">
        <v>25</v>
      </c>
      <c r="X35" s="440">
        <f>O35+R35+U35</f>
        <v>22</v>
      </c>
      <c r="Y35" s="438">
        <f>COUNTIF(AE35:AG35,1)</f>
        <v>0</v>
      </c>
      <c r="Z35" s="439" t="s">
        <v>25</v>
      </c>
      <c r="AA35" s="440">
        <f>COUNTIF(AH35:AJ35,1)</f>
        <v>2</v>
      </c>
      <c r="AB35" s="438">
        <f>IF(Y35=2,2,IF(AA35=2,0,Y35))</f>
        <v>0</v>
      </c>
      <c r="AC35" s="439" t="s">
        <v>25</v>
      </c>
      <c r="AD35" s="440">
        <f>IF(AA35=2,2,IF(Y35=2,0,AA35))</f>
        <v>2</v>
      </c>
      <c r="AE35" s="382">
        <f>IF(O35="","",IF(M35&gt;O35,1,0))</f>
        <v>0</v>
      </c>
      <c r="AF35" s="290">
        <f>IF(R35="","",IF(P35&gt;R35,1,0))</f>
        <v>0</v>
      </c>
      <c r="AG35" s="290">
        <f>IF(U35="","",IF(S35&gt;U35,1,0))</f>
      </c>
      <c r="AH35" s="290">
        <f>IF(AE35="","",IF(AE35=0,1,0))</f>
        <v>1</v>
      </c>
      <c r="AI35" s="290">
        <f>IF(AF35="","",IF(AF35=0,1,0))</f>
        <v>1</v>
      </c>
      <c r="AJ35" s="290">
        <f>IF(AG35="","",IF(AG35=0,1,0))</f>
      </c>
    </row>
    <row r="36" spans="1:30" ht="16.5" thickBot="1">
      <c r="A36" s="528"/>
      <c r="B36" s="525"/>
      <c r="C36" s="526"/>
      <c r="D36" s="526"/>
      <c r="E36" s="536"/>
      <c r="F36" s="526"/>
      <c r="G36" s="37" t="s">
        <v>91</v>
      </c>
      <c r="H36" s="38"/>
      <c r="I36" s="37" t="s">
        <v>93</v>
      </c>
      <c r="J36" s="453" t="s">
        <v>92</v>
      </c>
      <c r="K36" s="561"/>
      <c r="L36" s="468" t="s">
        <v>62</v>
      </c>
      <c r="M36" s="613"/>
      <c r="N36" s="610"/>
      <c r="O36" s="611"/>
      <c r="P36" s="609"/>
      <c r="Q36" s="610"/>
      <c r="R36" s="611"/>
      <c r="S36" s="609"/>
      <c r="T36" s="610"/>
      <c r="U36" s="611"/>
      <c r="V36" s="441"/>
      <c r="W36" s="442"/>
      <c r="X36" s="443"/>
      <c r="Y36" s="441"/>
      <c r="Z36" s="442"/>
      <c r="AA36" s="443"/>
      <c r="AB36" s="444"/>
      <c r="AC36" s="445"/>
      <c r="AD36" s="446"/>
    </row>
    <row r="37" spans="1:36" ht="18">
      <c r="A37" s="521">
        <v>42638</v>
      </c>
      <c r="B37" s="527"/>
      <c r="C37" s="523">
        <v>4</v>
      </c>
      <c r="D37" s="523">
        <v>4</v>
      </c>
      <c r="E37" s="554">
        <v>42</v>
      </c>
      <c r="F37" s="524" t="s">
        <v>189</v>
      </c>
      <c r="G37" s="41" t="str">
        <f>'Gruppe A'!AC33</f>
        <v>Berlin/Brandenburg</v>
      </c>
      <c r="H37" s="41"/>
      <c r="I37" s="41" t="str">
        <f>'Gruppe B'!AC32</f>
        <v>Sachsen</v>
      </c>
      <c r="J37" s="454" t="str">
        <f>'Gruppe B'!AC31</f>
        <v>Niedersachsen</v>
      </c>
      <c r="K37" s="562" t="s">
        <v>16</v>
      </c>
      <c r="L37" s="469" t="s">
        <v>94</v>
      </c>
      <c r="M37" s="538">
        <v>5</v>
      </c>
      <c r="N37" s="436" t="s">
        <v>25</v>
      </c>
      <c r="O37" s="537">
        <v>11</v>
      </c>
      <c r="P37" s="538">
        <v>9</v>
      </c>
      <c r="Q37" s="436" t="s">
        <v>25</v>
      </c>
      <c r="R37" s="537">
        <v>11</v>
      </c>
      <c r="S37" s="538"/>
      <c r="T37" s="436" t="s">
        <v>25</v>
      </c>
      <c r="U37" s="537"/>
      <c r="V37" s="438">
        <f>M37+P37+S37</f>
        <v>14</v>
      </c>
      <c r="W37" s="439" t="s">
        <v>25</v>
      </c>
      <c r="X37" s="440">
        <f>O37+R37+U37</f>
        <v>22</v>
      </c>
      <c r="Y37" s="438">
        <f>COUNTIF(AE37:AG37,1)</f>
        <v>0</v>
      </c>
      <c r="Z37" s="439" t="s">
        <v>25</v>
      </c>
      <c r="AA37" s="440">
        <f>COUNTIF(AH37:AJ37,1)</f>
        <v>2</v>
      </c>
      <c r="AB37" s="438">
        <f>IF(Y37=2,2,IF(AA37=2,0,Y37))</f>
        <v>0</v>
      </c>
      <c r="AC37" s="439" t="s">
        <v>25</v>
      </c>
      <c r="AD37" s="440">
        <f>IF(AA37=2,2,IF(Y37=2,0,AA37))</f>
        <v>2</v>
      </c>
      <c r="AE37" s="382">
        <f>IF(O37="","",IF(M37&gt;O37,1,0))</f>
        <v>0</v>
      </c>
      <c r="AF37" s="290">
        <f>IF(R37="","",IF(P37&gt;R37,1,0))</f>
        <v>0</v>
      </c>
      <c r="AG37" s="290">
        <f>IF(U37="","",IF(S37&gt;U37,1,0))</f>
      </c>
      <c r="AH37" s="290">
        <f>IF(AE37="","",IF(AE37=0,1,0))</f>
        <v>1</v>
      </c>
      <c r="AI37" s="290">
        <f>IF(AF37="","",IF(AF37=0,1,0))</f>
        <v>1</v>
      </c>
      <c r="AJ37" s="290">
        <f>IF(AG37="","",IF(AG37=0,1,0))</f>
      </c>
    </row>
    <row r="38" spans="1:30" ht="16.5" thickBot="1">
      <c r="A38" s="528"/>
      <c r="B38" s="525"/>
      <c r="C38" s="526"/>
      <c r="D38" s="526"/>
      <c r="E38" s="536"/>
      <c r="F38" s="526"/>
      <c r="G38" s="37" t="s">
        <v>61</v>
      </c>
      <c r="H38" s="38"/>
      <c r="I38" s="37" t="s">
        <v>60</v>
      </c>
      <c r="J38" s="453" t="s">
        <v>91</v>
      </c>
      <c r="K38" s="453"/>
      <c r="L38" s="468" t="s">
        <v>62</v>
      </c>
      <c r="M38" s="625"/>
      <c r="N38" s="626"/>
      <c r="O38" s="604"/>
      <c r="P38" s="625"/>
      <c r="Q38" s="626"/>
      <c r="R38" s="604"/>
      <c r="S38" s="625"/>
      <c r="T38" s="626"/>
      <c r="U38" s="604"/>
      <c r="V38" s="441"/>
      <c r="W38" s="442"/>
      <c r="X38" s="443"/>
      <c r="Y38" s="441"/>
      <c r="Z38" s="442"/>
      <c r="AA38" s="443"/>
      <c r="AB38" s="444"/>
      <c r="AC38" s="445"/>
      <c r="AD38" s="446"/>
    </row>
    <row r="39" spans="1:36" ht="18">
      <c r="A39" s="521">
        <v>42638</v>
      </c>
      <c r="B39" s="527"/>
      <c r="C39" s="523">
        <v>5</v>
      </c>
      <c r="D39" s="523">
        <v>4</v>
      </c>
      <c r="E39" s="554">
        <v>43</v>
      </c>
      <c r="F39" s="524" t="s">
        <v>189</v>
      </c>
      <c r="G39" s="41" t="str">
        <f>'Gruppe A'!AC31</f>
        <v>Baden</v>
      </c>
      <c r="H39" s="41"/>
      <c r="I39" s="41" t="str">
        <f>'Gruppe B'!AC33</f>
        <v>Pfalz</v>
      </c>
      <c r="J39" s="454" t="str">
        <f>'Gruppe A'!AC33</f>
        <v>Berlin/Brandenburg</v>
      </c>
      <c r="K39" s="455" t="s">
        <v>16</v>
      </c>
      <c r="L39" s="469" t="s">
        <v>94</v>
      </c>
      <c r="M39" s="538">
        <v>11</v>
      </c>
      <c r="N39" s="436" t="s">
        <v>25</v>
      </c>
      <c r="O39" s="537">
        <v>6</v>
      </c>
      <c r="P39" s="538">
        <v>11</v>
      </c>
      <c r="Q39" s="436" t="s">
        <v>25</v>
      </c>
      <c r="R39" s="537">
        <v>5</v>
      </c>
      <c r="S39" s="538"/>
      <c r="T39" s="436" t="s">
        <v>25</v>
      </c>
      <c r="U39" s="537"/>
      <c r="V39" s="438">
        <f>M39+P39+S39</f>
        <v>22</v>
      </c>
      <c r="W39" s="439" t="s">
        <v>25</v>
      </c>
      <c r="X39" s="440">
        <f>O39+R39+U39</f>
        <v>11</v>
      </c>
      <c r="Y39" s="438">
        <f>COUNTIF(AE39:AG39,1)</f>
        <v>2</v>
      </c>
      <c r="Z39" s="439" t="s">
        <v>25</v>
      </c>
      <c r="AA39" s="440">
        <f>COUNTIF(AH39:AJ39,1)</f>
        <v>0</v>
      </c>
      <c r="AB39" s="438">
        <f>IF(Y39=2,2,IF(AA39=2,0,Y39))</f>
        <v>2</v>
      </c>
      <c r="AC39" s="439" t="s">
        <v>25</v>
      </c>
      <c r="AD39" s="440">
        <f>IF(AA39=2,2,IF(Y39=2,0,AA39))</f>
        <v>0</v>
      </c>
      <c r="AE39" s="382">
        <f>IF(O39="","",IF(M39&gt;O39,1,0))</f>
        <v>1</v>
      </c>
      <c r="AF39" s="290">
        <f>IF(R39="","",IF(P39&gt;R39,1,0))</f>
        <v>1</v>
      </c>
      <c r="AG39" s="290">
        <f>IF(U39="","",IF(S39&gt;U39,1,0))</f>
      </c>
      <c r="AH39" s="290">
        <f>IF(AE39="","",IF(AE39=0,1,0))</f>
        <v>0</v>
      </c>
      <c r="AI39" s="290">
        <f>IF(AF39="","",IF(AF39=0,1,0))</f>
        <v>0</v>
      </c>
      <c r="AJ39" s="290">
        <f>IF(AG39="","",IF(AG39=0,1,0))</f>
      </c>
    </row>
    <row r="40" spans="1:30" ht="16.5" thickBot="1">
      <c r="A40" s="528"/>
      <c r="B40" s="525"/>
      <c r="C40" s="526"/>
      <c r="D40" s="526"/>
      <c r="E40" s="536"/>
      <c r="F40" s="526"/>
      <c r="G40" s="37" t="s">
        <v>59</v>
      </c>
      <c r="H40" s="38"/>
      <c r="I40" s="37" t="s">
        <v>93</v>
      </c>
      <c r="J40" s="453" t="s">
        <v>92</v>
      </c>
      <c r="K40" s="453"/>
      <c r="L40" s="468" t="s">
        <v>62</v>
      </c>
      <c r="M40" s="441"/>
      <c r="N40" s="442"/>
      <c r="O40" s="443"/>
      <c r="P40" s="441"/>
      <c r="Q40" s="442"/>
      <c r="R40" s="443"/>
      <c r="S40" s="441"/>
      <c r="T40" s="442"/>
      <c r="U40" s="443"/>
      <c r="V40" s="441"/>
      <c r="W40" s="442"/>
      <c r="X40" s="443"/>
      <c r="Y40" s="441"/>
      <c r="Z40" s="442"/>
      <c r="AA40" s="443"/>
      <c r="AB40" s="444"/>
      <c r="AC40" s="445"/>
      <c r="AD40" s="446"/>
    </row>
    <row r="41" spans="1:36" ht="18">
      <c r="A41" s="521">
        <v>42638</v>
      </c>
      <c r="B41" s="527"/>
      <c r="C41" s="523">
        <v>6</v>
      </c>
      <c r="D41" s="523">
        <v>4</v>
      </c>
      <c r="E41" s="554">
        <v>44</v>
      </c>
      <c r="F41" s="524" t="s">
        <v>189</v>
      </c>
      <c r="G41" s="41" t="str">
        <f>'Gruppe A'!AC32</f>
        <v>Mittelrhein</v>
      </c>
      <c r="H41" s="41"/>
      <c r="I41" s="41" t="str">
        <f>'Gruppe B'!AC32</f>
        <v>Sachsen</v>
      </c>
      <c r="J41" s="454" t="str">
        <f>'Gruppe B'!AC31</f>
        <v>Niedersachsen</v>
      </c>
      <c r="K41" s="455" t="s">
        <v>16</v>
      </c>
      <c r="L41" s="469" t="s">
        <v>94</v>
      </c>
      <c r="M41" s="540">
        <v>8</v>
      </c>
      <c r="N41" s="439" t="s">
        <v>25</v>
      </c>
      <c r="O41" s="539">
        <v>11</v>
      </c>
      <c r="P41" s="540">
        <v>11</v>
      </c>
      <c r="Q41" s="439" t="s">
        <v>25</v>
      </c>
      <c r="R41" s="539">
        <v>6</v>
      </c>
      <c r="S41" s="540">
        <v>11</v>
      </c>
      <c r="T41" s="439" t="s">
        <v>25</v>
      </c>
      <c r="U41" s="539">
        <v>6</v>
      </c>
      <c r="V41" s="438">
        <f>M41+P41+S41</f>
        <v>30</v>
      </c>
      <c r="W41" s="439" t="s">
        <v>25</v>
      </c>
      <c r="X41" s="440">
        <f>O41+R41+U41</f>
        <v>23</v>
      </c>
      <c r="Y41" s="438">
        <f>COUNTIF(AE41:AG41,1)</f>
        <v>2</v>
      </c>
      <c r="Z41" s="439" t="s">
        <v>25</v>
      </c>
      <c r="AA41" s="440">
        <f>COUNTIF(AH41:AJ41,1)</f>
        <v>1</v>
      </c>
      <c r="AB41" s="438">
        <f>IF(Y41=2,2,IF(AA41=2,0,Y41))</f>
        <v>2</v>
      </c>
      <c r="AC41" s="439" t="s">
        <v>25</v>
      </c>
      <c r="AD41" s="440">
        <f>IF(AA41=2,2,IF(Y41=2,0,AA41))</f>
        <v>0</v>
      </c>
      <c r="AE41" s="382">
        <f>IF(O41="","",IF(M41&gt;O41,1,0))</f>
        <v>0</v>
      </c>
      <c r="AF41" s="290">
        <f>IF(R41="","",IF(P41&gt;R41,1,0))</f>
        <v>1</v>
      </c>
      <c r="AG41" s="290">
        <f>IF(U41="","",IF(S41&gt;U41,1,0))</f>
        <v>1</v>
      </c>
      <c r="AH41" s="290">
        <f>IF(AE41="","",IF(AE41=0,1,0))</f>
        <v>1</v>
      </c>
      <c r="AI41" s="290">
        <f>IF(AF41="","",IF(AF41=0,1,0))</f>
        <v>0</v>
      </c>
      <c r="AJ41" s="290">
        <f>IF(AG41="","",IF(AG41=0,1,0))</f>
        <v>0</v>
      </c>
    </row>
    <row r="42" spans="1:30" ht="16.5" thickBot="1">
      <c r="A42" s="528"/>
      <c r="B42" s="525"/>
      <c r="C42" s="526"/>
      <c r="D42" s="526"/>
      <c r="E42" s="536"/>
      <c r="F42" s="526"/>
      <c r="G42" s="37" t="s">
        <v>91</v>
      </c>
      <c r="H42" s="38"/>
      <c r="I42" s="37" t="s">
        <v>60</v>
      </c>
      <c r="J42" s="453" t="s">
        <v>59</v>
      </c>
      <c r="K42" s="453"/>
      <c r="L42" s="468" t="s">
        <v>62</v>
      </c>
      <c r="M42" s="609"/>
      <c r="N42" s="610"/>
      <c r="O42" s="611"/>
      <c r="P42" s="609"/>
      <c r="Q42" s="610"/>
      <c r="R42" s="611"/>
      <c r="S42" s="609"/>
      <c r="T42" s="610"/>
      <c r="U42" s="611"/>
      <c r="V42" s="441"/>
      <c r="W42" s="442"/>
      <c r="X42" s="443"/>
      <c r="Y42" s="441"/>
      <c r="Z42" s="442"/>
      <c r="AA42" s="443"/>
      <c r="AB42" s="444"/>
      <c r="AC42" s="445"/>
      <c r="AD42" s="446"/>
    </row>
    <row r="43" spans="1:36" ht="18.75" thickBot="1">
      <c r="A43" s="521">
        <v>42638</v>
      </c>
      <c r="B43" s="527"/>
      <c r="C43" s="523">
        <v>7</v>
      </c>
      <c r="D43" s="523">
        <v>4</v>
      </c>
      <c r="E43" s="554">
        <v>45</v>
      </c>
      <c r="F43" s="524" t="s">
        <v>189</v>
      </c>
      <c r="G43" s="41" t="str">
        <f>'Gruppe A'!AC33</f>
        <v>Berlin/Brandenburg</v>
      </c>
      <c r="H43" s="41"/>
      <c r="I43" s="41" t="str">
        <f>'Gruppe B'!AC33</f>
        <v>Pfalz</v>
      </c>
      <c r="J43" s="454" t="str">
        <f>'Gruppe A'!AC32</f>
        <v>Mittelrhein</v>
      </c>
      <c r="K43" s="455" t="s">
        <v>16</v>
      </c>
      <c r="L43" s="468" t="s">
        <v>94</v>
      </c>
      <c r="M43" s="540">
        <v>11</v>
      </c>
      <c r="N43" s="439" t="s">
        <v>25</v>
      </c>
      <c r="O43" s="539">
        <v>9</v>
      </c>
      <c r="P43" s="540">
        <v>11</v>
      </c>
      <c r="Q43" s="439" t="s">
        <v>25</v>
      </c>
      <c r="R43" s="539">
        <v>9</v>
      </c>
      <c r="S43" s="540"/>
      <c r="T43" s="439" t="s">
        <v>25</v>
      </c>
      <c r="U43" s="539"/>
      <c r="V43" s="438">
        <f>M43+P43+S43</f>
        <v>22</v>
      </c>
      <c r="W43" s="439" t="s">
        <v>25</v>
      </c>
      <c r="X43" s="440">
        <f>O43+R43+U43</f>
        <v>18</v>
      </c>
      <c r="Y43" s="438">
        <f>COUNTIF(AE43:AG43,1)</f>
        <v>2</v>
      </c>
      <c r="Z43" s="439" t="s">
        <v>25</v>
      </c>
      <c r="AA43" s="440">
        <f>COUNTIF(AH43:AJ43,1)</f>
        <v>0</v>
      </c>
      <c r="AB43" s="438">
        <f>IF(Y43=2,2,IF(AA43=2,0,Y43))</f>
        <v>2</v>
      </c>
      <c r="AC43" s="439" t="s">
        <v>25</v>
      </c>
      <c r="AD43" s="440">
        <f>IF(AA43=2,2,IF(Y43=2,0,AA43))</f>
        <v>0</v>
      </c>
      <c r="AE43" s="382">
        <f>IF(O43="","",IF(M43&gt;O43,1,0))</f>
        <v>1</v>
      </c>
      <c r="AF43" s="290">
        <f>IF(R43="","",IF(P43&gt;R43,1,0))</f>
        <v>1</v>
      </c>
      <c r="AG43" s="290">
        <f>IF(U43="","",IF(S43&gt;U43,1,0))</f>
      </c>
      <c r="AH43" s="290">
        <f>IF(AE43="","",IF(AE43=0,1,0))</f>
        <v>0</v>
      </c>
      <c r="AI43" s="290">
        <f>IF(AF43="","",IF(AF43=0,1,0))</f>
        <v>0</v>
      </c>
      <c r="AJ43" s="290">
        <f>IF(AG43="","",IF(AG43=0,1,0))</f>
      </c>
    </row>
    <row r="44" spans="1:30" ht="16.5" thickBot="1">
      <c r="A44" s="528"/>
      <c r="B44" s="525"/>
      <c r="C44" s="526"/>
      <c r="D44" s="526"/>
      <c r="E44" s="536"/>
      <c r="F44" s="526"/>
      <c r="G44" s="37" t="s">
        <v>61</v>
      </c>
      <c r="H44" s="38"/>
      <c r="I44" s="37" t="s">
        <v>92</v>
      </c>
      <c r="J44" s="453" t="s">
        <v>60</v>
      </c>
      <c r="K44" s="561"/>
      <c r="L44" s="564" t="s">
        <v>62</v>
      </c>
      <c r="M44" s="609"/>
      <c r="N44" s="610"/>
      <c r="O44" s="611"/>
      <c r="P44" s="609"/>
      <c r="Q44" s="610"/>
      <c r="R44" s="611"/>
      <c r="S44" s="609"/>
      <c r="T44" s="610"/>
      <c r="U44" s="611"/>
      <c r="V44" s="441"/>
      <c r="W44" s="442"/>
      <c r="X44" s="443"/>
      <c r="Y44" s="441"/>
      <c r="Z44" s="442"/>
      <c r="AA44" s="443"/>
      <c r="AB44" s="444"/>
      <c r="AC44" s="445"/>
      <c r="AD44" s="446"/>
    </row>
    <row r="45" spans="1:36" ht="18.75" thickBot="1">
      <c r="A45" s="521">
        <v>42638</v>
      </c>
      <c r="B45" s="529"/>
      <c r="C45" s="530">
        <v>8</v>
      </c>
      <c r="D45" s="530">
        <v>4</v>
      </c>
      <c r="E45" s="555">
        <v>46</v>
      </c>
      <c r="F45" s="531" t="s">
        <v>189</v>
      </c>
      <c r="G45" s="42" t="str">
        <f>'Gruppe A'!AC31</f>
        <v>Baden</v>
      </c>
      <c r="H45" s="42"/>
      <c r="I45" s="42" t="str">
        <f>'Gruppe B'!AC31</f>
        <v>Niedersachsen</v>
      </c>
      <c r="J45" s="467" t="str">
        <f>'Gruppe B'!AC33</f>
        <v>Pfalz</v>
      </c>
      <c r="K45" s="563" t="s">
        <v>16</v>
      </c>
      <c r="L45" s="565" t="s">
        <v>94</v>
      </c>
      <c r="M45" s="622">
        <v>5</v>
      </c>
      <c r="N45" s="623" t="s">
        <v>25</v>
      </c>
      <c r="O45" s="624">
        <v>11</v>
      </c>
      <c r="P45" s="622">
        <v>3</v>
      </c>
      <c r="Q45" s="623" t="s">
        <v>25</v>
      </c>
      <c r="R45" s="624">
        <v>11</v>
      </c>
      <c r="S45" s="622"/>
      <c r="T45" s="623" t="s">
        <v>25</v>
      </c>
      <c r="U45" s="624"/>
      <c r="V45" s="429">
        <f>M45+P45+S45</f>
        <v>8</v>
      </c>
      <c r="W45" s="430" t="s">
        <v>25</v>
      </c>
      <c r="X45" s="431">
        <f>O45+R45+U45</f>
        <v>22</v>
      </c>
      <c r="Y45" s="429">
        <f>COUNTIF(AE45:AG45,1)</f>
        <v>0</v>
      </c>
      <c r="Z45" s="430" t="s">
        <v>25</v>
      </c>
      <c r="AA45" s="431">
        <f>COUNTIF(AH45:AJ45,1)</f>
        <v>2</v>
      </c>
      <c r="AB45" s="429">
        <f>IF(Y45=2,2,IF(AA45=2,0,Y45))</f>
        <v>0</v>
      </c>
      <c r="AC45" s="430" t="s">
        <v>25</v>
      </c>
      <c r="AD45" s="431">
        <f>IF(AA45=2,2,IF(Y45=2,0,AA45))</f>
        <v>2</v>
      </c>
      <c r="AE45" s="382">
        <f>IF(O45="","",IF(M45&gt;O45,1,0))</f>
        <v>0</v>
      </c>
      <c r="AF45" s="290">
        <f>IF(R45="","",IF(P45&gt;R45,1,0))</f>
        <v>0</v>
      </c>
      <c r="AG45" s="290">
        <f>IF(U45="","",IF(S45&gt;U45,1,0))</f>
      </c>
      <c r="AH45" s="290">
        <f>IF(AE45="","",IF(AE45=0,1,0))</f>
        <v>1</v>
      </c>
      <c r="AI45" s="290">
        <f>IF(AF45="","",IF(AF45=0,1,0))</f>
        <v>1</v>
      </c>
      <c r="AJ45" s="290">
        <f>IF(AG45="","",IF(AG45=0,1,0))</f>
      </c>
    </row>
    <row r="46" spans="3:29" ht="15">
      <c r="C46" s="49"/>
      <c r="D46" s="49"/>
      <c r="E46" s="49"/>
      <c r="F46" s="49"/>
      <c r="G46" s="50"/>
      <c r="H46" s="50"/>
      <c r="I46" s="50"/>
      <c r="J46" s="50"/>
      <c r="K46" s="50"/>
      <c r="L46" s="5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7"/>
      <c r="AC46" s="27"/>
    </row>
    <row r="47" spans="2:29" ht="15.75">
      <c r="B47" s="36"/>
      <c r="C47" s="13"/>
      <c r="D47" s="13"/>
      <c r="E47" s="13"/>
      <c r="F47" s="13"/>
      <c r="G47" s="51" t="s">
        <v>56</v>
      </c>
      <c r="H47" s="50"/>
      <c r="I47" s="52"/>
      <c r="J47" s="51" t="s">
        <v>56</v>
      </c>
      <c r="K47" s="51"/>
      <c r="L47" s="50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7"/>
      <c r="AC47" s="27"/>
    </row>
    <row r="48" spans="2:27" ht="15">
      <c r="B48" s="36"/>
      <c r="C48" s="532"/>
      <c r="D48" s="53"/>
      <c r="E48" s="53"/>
      <c r="F48" s="53"/>
      <c r="G48" s="54" t="s">
        <v>70</v>
      </c>
      <c r="H48" s="50"/>
      <c r="I48" s="50"/>
      <c r="J48" s="54" t="s">
        <v>66</v>
      </c>
      <c r="K48" s="54"/>
      <c r="L48" s="50"/>
      <c r="M48" s="18"/>
      <c r="N48" s="18"/>
      <c r="O48" s="53"/>
      <c r="P48" s="55"/>
      <c r="Q48" s="55"/>
      <c r="R48" s="55"/>
      <c r="S48" s="18"/>
      <c r="T48" s="18"/>
      <c r="U48" s="18"/>
      <c r="V48" s="18"/>
      <c r="W48" s="18"/>
      <c r="X48" s="18"/>
      <c r="Y48" s="18"/>
      <c r="Z48" s="18"/>
      <c r="AA48" s="18"/>
    </row>
    <row r="49" spans="2:27" ht="15">
      <c r="B49" s="36"/>
      <c r="C49" s="532"/>
      <c r="D49" s="53"/>
      <c r="E49" s="53"/>
      <c r="F49" s="53"/>
      <c r="G49" s="54" t="str">
        <f>'Gruppe A'!E31</f>
        <v>Schwaben</v>
      </c>
      <c r="H49" s="50"/>
      <c r="I49" s="50"/>
      <c r="J49" s="54" t="str">
        <f>'Gruppe B'!E31</f>
        <v>Bayern</v>
      </c>
      <c r="K49" s="54"/>
      <c r="L49" s="50"/>
      <c r="M49" s="18"/>
      <c r="N49" s="18"/>
      <c r="O49" s="53"/>
      <c r="P49" s="55"/>
      <c r="Q49" s="55"/>
      <c r="R49" s="55"/>
      <c r="S49" s="18"/>
      <c r="T49" s="18"/>
      <c r="U49" s="18"/>
      <c r="V49" s="18"/>
      <c r="W49" s="18"/>
      <c r="X49" s="18"/>
      <c r="Y49" s="18"/>
      <c r="Z49" s="18"/>
      <c r="AA49" s="18"/>
    </row>
    <row r="50" spans="2:27" ht="15">
      <c r="B50" s="36"/>
      <c r="C50" s="532"/>
      <c r="D50" s="53"/>
      <c r="E50" s="53"/>
      <c r="F50" s="53"/>
      <c r="G50" s="54" t="s">
        <v>68</v>
      </c>
      <c r="H50" s="50"/>
      <c r="I50" s="50"/>
      <c r="J50" s="54" t="s">
        <v>64</v>
      </c>
      <c r="K50" s="54"/>
      <c r="L50" s="50"/>
      <c r="M50" s="18"/>
      <c r="N50" s="18"/>
      <c r="O50" s="53"/>
      <c r="P50" s="55"/>
      <c r="Q50" s="55"/>
      <c r="R50" s="55"/>
      <c r="S50" s="18"/>
      <c r="T50" s="18"/>
      <c r="U50" s="18"/>
      <c r="V50" s="18"/>
      <c r="W50" s="18"/>
      <c r="X50" s="18"/>
      <c r="Y50" s="18"/>
      <c r="Z50" s="18"/>
      <c r="AA50" s="18"/>
    </row>
    <row r="51" spans="2:27" ht="15">
      <c r="B51" s="36"/>
      <c r="C51" s="532"/>
      <c r="D51" s="53"/>
      <c r="E51" s="53"/>
      <c r="F51" s="53"/>
      <c r="G51" s="54" t="str">
        <f>'Gruppe B'!E32</f>
        <v>Rheinland</v>
      </c>
      <c r="H51" s="50"/>
      <c r="I51" s="50"/>
      <c r="J51" s="54" t="str">
        <f>'Gruppe A'!E32</f>
        <v>Schleswig-Holstein</v>
      </c>
      <c r="K51" s="54"/>
      <c r="L51" s="50"/>
      <c r="M51" s="18"/>
      <c r="N51" s="18"/>
      <c r="O51" s="53"/>
      <c r="P51" s="55"/>
      <c r="Q51" s="55"/>
      <c r="R51" s="55"/>
      <c r="S51" s="18"/>
      <c r="T51" s="18"/>
      <c r="U51" s="18"/>
      <c r="V51" s="18"/>
      <c r="W51" s="18"/>
      <c r="X51" s="18"/>
      <c r="Y51" s="18"/>
      <c r="Z51" s="18"/>
      <c r="AA51" s="18"/>
    </row>
    <row r="52" spans="2:27" ht="15">
      <c r="B52" s="36"/>
      <c r="C52" s="532"/>
      <c r="D52" s="53"/>
      <c r="E52" s="53"/>
      <c r="F52" s="53"/>
      <c r="G52" s="54" t="s">
        <v>69</v>
      </c>
      <c r="H52" s="50"/>
      <c r="I52" s="50"/>
      <c r="J52" s="54" t="s">
        <v>65</v>
      </c>
      <c r="K52" s="54"/>
      <c r="L52" s="50"/>
      <c r="M52" s="18"/>
      <c r="N52" s="18"/>
      <c r="O52" s="53"/>
      <c r="P52" s="55"/>
      <c r="Q52" s="55"/>
      <c r="R52" s="55"/>
      <c r="S52" s="18"/>
      <c r="T52" s="18"/>
      <c r="U52" s="18"/>
      <c r="V52" s="18"/>
      <c r="W52" s="18"/>
      <c r="X52" s="18"/>
      <c r="Y52" s="18"/>
      <c r="Z52" s="18"/>
      <c r="AA52" s="18"/>
    </row>
    <row r="53" spans="2:27" ht="15">
      <c r="B53" s="36"/>
      <c r="C53" s="13"/>
      <c r="D53" s="13"/>
      <c r="E53" s="13"/>
      <c r="F53" s="13"/>
      <c r="G53" s="50" t="str">
        <f>'Gruppe A'!E33</f>
        <v>Westfalen</v>
      </c>
      <c r="H53" s="50"/>
      <c r="I53" s="50"/>
      <c r="J53" s="50" t="str">
        <f>'Gruppe B'!E33</f>
        <v>Hessen</v>
      </c>
      <c r="K53" s="50"/>
      <c r="L53" s="50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ht="15.75">
      <c r="B54" s="36"/>
      <c r="C54" s="13"/>
      <c r="D54" s="13"/>
      <c r="E54" s="13"/>
      <c r="F54" s="13"/>
      <c r="G54" s="51" t="s">
        <v>95</v>
      </c>
      <c r="H54" s="50"/>
      <c r="I54" s="50"/>
      <c r="J54" s="51" t="s">
        <v>95</v>
      </c>
      <c r="K54" s="51"/>
      <c r="L54" s="50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27" ht="15">
      <c r="B55" s="36"/>
      <c r="C55" s="532"/>
      <c r="D55" s="53"/>
      <c r="E55" s="53"/>
      <c r="F55" s="53"/>
      <c r="G55" s="54" t="s">
        <v>61</v>
      </c>
      <c r="H55" s="50"/>
      <c r="I55" s="50"/>
      <c r="J55" s="54" t="s">
        <v>92</v>
      </c>
      <c r="K55" s="54"/>
      <c r="L55" s="50"/>
      <c r="M55" s="18"/>
      <c r="N55" s="18"/>
      <c r="O55" s="53"/>
      <c r="P55" s="55"/>
      <c r="Q55" s="55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2:27" ht="15">
      <c r="B56" s="36"/>
      <c r="C56" s="532"/>
      <c r="D56" s="53"/>
      <c r="E56" s="53"/>
      <c r="F56" s="53"/>
      <c r="G56" s="54" t="str">
        <f>'Gruppe A'!AC31</f>
        <v>Baden</v>
      </c>
      <c r="H56" s="50"/>
      <c r="I56" s="50"/>
      <c r="J56" s="54" t="str">
        <f>'Gruppe B'!AC31</f>
        <v>Niedersachsen</v>
      </c>
      <c r="K56" s="54"/>
      <c r="L56" s="50"/>
      <c r="M56" s="18"/>
      <c r="N56" s="18"/>
      <c r="O56" s="53"/>
      <c r="P56" s="55"/>
      <c r="Q56" s="55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2:27" ht="15">
      <c r="B57" s="36"/>
      <c r="C57" s="532"/>
      <c r="D57" s="53"/>
      <c r="E57" s="53"/>
      <c r="F57" s="53"/>
      <c r="G57" s="54" t="s">
        <v>59</v>
      </c>
      <c r="H57" s="50"/>
      <c r="I57" s="50"/>
      <c r="J57" s="54" t="s">
        <v>93</v>
      </c>
      <c r="K57" s="54"/>
      <c r="L57" s="50"/>
      <c r="M57" s="18"/>
      <c r="N57" s="18"/>
      <c r="O57" s="53"/>
      <c r="P57" s="55"/>
      <c r="Q57" s="55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2:27" ht="15">
      <c r="B58" s="36"/>
      <c r="C58" s="532"/>
      <c r="D58" s="53"/>
      <c r="E58" s="53"/>
      <c r="F58" s="53"/>
      <c r="G58" s="54" t="str">
        <f>'Gruppe A'!AC32</f>
        <v>Mittelrhein</v>
      </c>
      <c r="H58" s="50"/>
      <c r="I58" s="50"/>
      <c r="J58" s="54" t="str">
        <f>'Gruppe B'!AC32</f>
        <v>Sachsen</v>
      </c>
      <c r="K58" s="54"/>
      <c r="L58" s="50"/>
      <c r="M58" s="18"/>
      <c r="N58" s="18"/>
      <c r="O58" s="53"/>
      <c r="P58" s="55"/>
      <c r="Q58" s="55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27" ht="15">
      <c r="B59" s="36"/>
      <c r="C59" s="532"/>
      <c r="D59" s="53"/>
      <c r="E59" s="53"/>
      <c r="F59" s="53"/>
      <c r="G59" s="54" t="s">
        <v>91</v>
      </c>
      <c r="H59" s="50"/>
      <c r="I59" s="50"/>
      <c r="J59" s="54" t="s">
        <v>60</v>
      </c>
      <c r="K59" s="54"/>
      <c r="L59" s="50"/>
      <c r="M59" s="18"/>
      <c r="N59" s="18"/>
      <c r="O59" s="53"/>
      <c r="P59" s="55"/>
      <c r="Q59" s="55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27" ht="15">
      <c r="B60" s="36"/>
      <c r="C60" s="16"/>
      <c r="D60" s="16"/>
      <c r="E60" s="16"/>
      <c r="F60" s="16"/>
      <c r="G60" s="50" t="str">
        <f>'Gruppe A'!AC33</f>
        <v>Berlin/Brandenburg</v>
      </c>
      <c r="H60" s="50"/>
      <c r="I60" s="50"/>
      <c r="J60" s="54" t="str">
        <f>'Gruppe B'!AC33</f>
        <v>Pfalz</v>
      </c>
      <c r="K60" s="54"/>
      <c r="L60" s="50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3:12" ht="12.75"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spans="3:12" ht="12.75">
      <c r="C62" s="56"/>
      <c r="D62" s="56"/>
      <c r="E62" s="56"/>
      <c r="F62" s="56"/>
      <c r="G62" s="56"/>
      <c r="H62" s="56"/>
      <c r="I62" s="56"/>
      <c r="J62" s="56"/>
      <c r="K62" s="56"/>
      <c r="L62" s="56"/>
    </row>
  </sheetData>
  <sheetProtection/>
  <mergeCells count="12">
    <mergeCell ref="AH4:AT4"/>
    <mergeCell ref="C5:J5"/>
    <mergeCell ref="M27:AA27"/>
    <mergeCell ref="V9:X9"/>
    <mergeCell ref="Y9:AA9"/>
    <mergeCell ref="AB9:AD9"/>
    <mergeCell ref="V28:X28"/>
    <mergeCell ref="Y28:AA28"/>
    <mergeCell ref="AB28:AD28"/>
    <mergeCell ref="A1:AD1"/>
    <mergeCell ref="A3:AD3"/>
    <mergeCell ref="A7:AD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zoomScalePageLayoutView="0" workbookViewId="0" topLeftCell="A28">
      <selection activeCell="AZ14" sqref="AZ14"/>
    </sheetView>
  </sheetViews>
  <sheetFormatPr defaultColWidth="11.421875" defaultRowHeight="12.75"/>
  <cols>
    <col min="1" max="1" width="6.00390625" style="87" customWidth="1"/>
    <col min="2" max="2" width="16.7109375" style="0" customWidth="1"/>
    <col min="3" max="3" width="4.28125" style="0" customWidth="1"/>
    <col min="4" max="4" width="0.85546875" style="0" customWidth="1"/>
    <col min="5" max="6" width="4.28125" style="0" customWidth="1"/>
    <col min="7" max="7" width="0.85546875" style="0" customWidth="1"/>
    <col min="8" max="9" width="4.28125" style="0" customWidth="1"/>
    <col min="10" max="10" width="0.85546875" style="0" customWidth="1"/>
    <col min="11" max="12" width="4.28125" style="0" customWidth="1"/>
    <col min="13" max="13" width="0.85546875" style="0" customWidth="1"/>
    <col min="14" max="15" width="4.28125" style="0" customWidth="1"/>
    <col min="16" max="16" width="0.85546875" style="0" customWidth="1"/>
    <col min="17" max="18" width="4.28125" style="0" customWidth="1"/>
    <col min="19" max="19" width="1.1484375" style="0" customWidth="1"/>
    <col min="20" max="21" width="4.28125" style="0" customWidth="1"/>
    <col min="22" max="22" width="0.85546875" style="0" customWidth="1"/>
    <col min="23" max="24" width="4.28125" style="0" customWidth="1"/>
    <col min="25" max="25" width="0.85546875" style="0" customWidth="1"/>
    <col min="26" max="27" width="4.28125" style="0" customWidth="1"/>
    <col min="28" max="28" width="1.7109375" style="0" customWidth="1"/>
    <col min="29" max="30" width="4.28125" style="0" customWidth="1"/>
    <col min="31" max="31" width="1.1484375" style="0" customWidth="1"/>
    <col min="32" max="33" width="4.28125" style="0" customWidth="1"/>
    <col min="34" max="34" width="1.7109375" style="0" customWidth="1"/>
    <col min="35" max="36" width="4.28125" style="0" customWidth="1"/>
    <col min="37" max="37" width="1.7109375" style="0" customWidth="1"/>
    <col min="38" max="38" width="4.28125" style="0" customWidth="1"/>
    <col min="39" max="39" width="5.7109375" style="0" customWidth="1"/>
    <col min="40" max="40" width="0.85546875" style="0" customWidth="1"/>
    <col min="41" max="42" width="5.7109375" style="0" customWidth="1"/>
    <col min="43" max="43" width="0.85546875" style="0" customWidth="1"/>
    <col min="44" max="44" width="5.7109375" style="0" customWidth="1"/>
    <col min="45" max="46" width="10.7109375" style="320" hidden="1" customWidth="1"/>
    <col min="47" max="47" width="10.7109375" style="321" hidden="1" customWidth="1"/>
    <col min="48" max="49" width="15.7109375" style="320" hidden="1" customWidth="1"/>
    <col min="50" max="50" width="15.7109375" style="321" hidden="1" customWidth="1"/>
    <col min="51" max="51" width="9.7109375" style="0" customWidth="1"/>
  </cols>
  <sheetData>
    <row r="1" spans="1:51" ht="30" customHeight="1">
      <c r="A1" s="659" t="s">
        <v>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</row>
    <row r="2" ht="8.25" customHeight="1"/>
    <row r="3" spans="1:51" ht="28.5" customHeight="1">
      <c r="A3" s="660" t="s">
        <v>1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0"/>
      <c r="AL3" s="660"/>
      <c r="AM3" s="660"/>
      <c r="AN3" s="660"/>
      <c r="AO3" s="660"/>
      <c r="AP3" s="660"/>
      <c r="AQ3" s="660"/>
      <c r="AR3" s="660"/>
      <c r="AS3" s="660"/>
      <c r="AT3" s="660"/>
      <c r="AU3" s="660"/>
      <c r="AV3" s="660"/>
      <c r="AW3" s="660"/>
      <c r="AX3" s="660"/>
      <c r="AY3" s="660"/>
    </row>
    <row r="4" spans="3:51" ht="23.25" customHeight="1">
      <c r="C4" s="3"/>
      <c r="D4" s="3"/>
      <c r="E4" s="661" t="str">
        <f>'Spielplan Samstag w U18'!A6</f>
        <v>Hennef</v>
      </c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3"/>
      <c r="Q4" s="3"/>
      <c r="R4" s="3"/>
      <c r="S4" s="3"/>
      <c r="T4" s="3"/>
      <c r="U4" s="734" t="str">
        <f>'Spielplan Sonntag w U18'!R5</f>
        <v> 25. Sept. 2016</v>
      </c>
      <c r="V4" s="734"/>
      <c r="W4" s="734"/>
      <c r="X4" s="734"/>
      <c r="Y4" s="734"/>
      <c r="Z4" s="734"/>
      <c r="AA4" s="734"/>
      <c r="AB4" s="3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5"/>
      <c r="AQ4" s="5"/>
      <c r="AR4" s="5"/>
      <c r="AS4" s="322"/>
      <c r="AT4" s="322"/>
      <c r="AU4" s="323"/>
      <c r="AV4" s="322"/>
      <c r="AW4" s="322"/>
      <c r="AX4" s="323"/>
      <c r="AY4" s="3"/>
    </row>
    <row r="5" spans="2:50" ht="18.75" customHeight="1">
      <c r="B5" s="736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25"/>
      <c r="S5" s="25"/>
      <c r="T5" s="25"/>
      <c r="U5" s="737"/>
      <c r="V5" s="737"/>
      <c r="W5" s="737"/>
      <c r="X5" s="737"/>
      <c r="Y5" s="737"/>
      <c r="Z5" s="737"/>
      <c r="AA5" s="737"/>
      <c r="AB5" s="737"/>
      <c r="AC5" s="737"/>
      <c r="AD5" s="737"/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/>
    </row>
    <row r="6" spans="9:32" ht="24.75" customHeight="1" thickBot="1">
      <c r="I6" s="681"/>
      <c r="J6" s="681"/>
      <c r="K6" s="681"/>
      <c r="L6" s="681"/>
      <c r="M6" s="681"/>
      <c r="N6" s="681"/>
      <c r="O6" s="830" t="str">
        <f>'Gruppe A'!N6</f>
        <v>weiblich U18</v>
      </c>
      <c r="P6" s="830"/>
      <c r="Q6" s="830"/>
      <c r="R6" s="830"/>
      <c r="S6" s="830"/>
      <c r="T6" s="830"/>
      <c r="U6" s="417" t="s">
        <v>175</v>
      </c>
      <c r="V6" s="417"/>
      <c r="W6" s="417"/>
      <c r="X6" s="417"/>
      <c r="Y6" s="417"/>
      <c r="Z6" s="417"/>
      <c r="AA6" s="416"/>
      <c r="AB6" s="416"/>
      <c r="AC6" s="416"/>
      <c r="AD6" s="416"/>
      <c r="AE6" s="416"/>
      <c r="AF6" s="416"/>
    </row>
    <row r="7" spans="1:38" ht="24.75" customHeight="1" thickBot="1" thickTop="1">
      <c r="A7" s="833" t="s">
        <v>16</v>
      </c>
      <c r="B7" s="834"/>
      <c r="C7" s="831" t="str">
        <f>A11</f>
        <v>4. A</v>
      </c>
      <c r="D7" s="831"/>
      <c r="E7" s="831"/>
      <c r="F7" s="831"/>
      <c r="G7" s="831"/>
      <c r="H7" s="831"/>
      <c r="I7" s="831" t="str">
        <f>A14</f>
        <v>5. A</v>
      </c>
      <c r="J7" s="831"/>
      <c r="K7" s="831"/>
      <c r="L7" s="831"/>
      <c r="M7" s="831"/>
      <c r="N7" s="831"/>
      <c r="O7" s="831" t="str">
        <f>A17</f>
        <v>6. A</v>
      </c>
      <c r="P7" s="831"/>
      <c r="Q7" s="831"/>
      <c r="R7" s="831"/>
      <c r="S7" s="831"/>
      <c r="T7" s="831"/>
      <c r="U7" s="832" t="str">
        <f>A20</f>
        <v>4. B</v>
      </c>
      <c r="V7" s="832"/>
      <c r="W7" s="832"/>
      <c r="X7" s="832"/>
      <c r="Y7" s="832"/>
      <c r="Z7" s="832"/>
      <c r="AA7" s="831" t="str">
        <f>A23</f>
        <v>5. B</v>
      </c>
      <c r="AB7" s="831"/>
      <c r="AC7" s="831"/>
      <c r="AD7" s="831"/>
      <c r="AE7" s="831"/>
      <c r="AF7" s="831"/>
      <c r="AG7" s="831" t="str">
        <f>A26</f>
        <v>6. B</v>
      </c>
      <c r="AH7" s="831"/>
      <c r="AI7" s="831"/>
      <c r="AJ7" s="831"/>
      <c r="AK7" s="831"/>
      <c r="AL7" s="831"/>
    </row>
    <row r="8" spans="1:51" ht="16.5" customHeight="1" thickTop="1">
      <c r="A8" s="835"/>
      <c r="B8" s="836"/>
      <c r="C8" s="695" t="str">
        <f>B11</f>
        <v>Baden</v>
      </c>
      <c r="D8" s="706"/>
      <c r="E8" s="706"/>
      <c r="F8" s="706"/>
      <c r="G8" s="706"/>
      <c r="H8" s="707"/>
      <c r="I8" s="695" t="str">
        <f>B14</f>
        <v>Mittelrhein</v>
      </c>
      <c r="J8" s="706"/>
      <c r="K8" s="706"/>
      <c r="L8" s="706"/>
      <c r="M8" s="706"/>
      <c r="N8" s="707"/>
      <c r="O8" s="725" t="str">
        <f>B17</f>
        <v>Berlin/Brandenburg</v>
      </c>
      <c r="P8" s="726"/>
      <c r="Q8" s="726"/>
      <c r="R8" s="726"/>
      <c r="S8" s="726"/>
      <c r="T8" s="727"/>
      <c r="U8" s="695" t="str">
        <f>B20</f>
        <v>Niedersachsen</v>
      </c>
      <c r="V8" s="706"/>
      <c r="W8" s="706"/>
      <c r="X8" s="706"/>
      <c r="Y8" s="706"/>
      <c r="Z8" s="707"/>
      <c r="AA8" s="695" t="str">
        <f>B23</f>
        <v>Sachsen</v>
      </c>
      <c r="AB8" s="706"/>
      <c r="AC8" s="706"/>
      <c r="AD8" s="706"/>
      <c r="AE8" s="706"/>
      <c r="AF8" s="707"/>
      <c r="AG8" s="695" t="str">
        <f>B26</f>
        <v>Pfalz</v>
      </c>
      <c r="AH8" s="706"/>
      <c r="AI8" s="706"/>
      <c r="AJ8" s="706"/>
      <c r="AK8" s="706"/>
      <c r="AL8" s="706"/>
      <c r="AM8" s="713" t="s">
        <v>96</v>
      </c>
      <c r="AN8" s="714"/>
      <c r="AO8" s="715"/>
      <c r="AP8" s="351"/>
      <c r="AQ8" s="304"/>
      <c r="AR8" s="305"/>
      <c r="AS8" s="324" t="s">
        <v>158</v>
      </c>
      <c r="AT8" s="324" t="s">
        <v>159</v>
      </c>
      <c r="AU8" s="325" t="s">
        <v>160</v>
      </c>
      <c r="AV8" s="324" t="s">
        <v>161</v>
      </c>
      <c r="AW8" s="324" t="s">
        <v>162</v>
      </c>
      <c r="AX8" s="325"/>
      <c r="AY8" s="675" t="s">
        <v>97</v>
      </c>
    </row>
    <row r="9" spans="1:51" ht="16.5" customHeight="1">
      <c r="A9" s="835"/>
      <c r="B9" s="836"/>
      <c r="C9" s="696"/>
      <c r="D9" s="708"/>
      <c r="E9" s="708"/>
      <c r="F9" s="708"/>
      <c r="G9" s="708"/>
      <c r="H9" s="709"/>
      <c r="I9" s="696"/>
      <c r="J9" s="708"/>
      <c r="K9" s="708"/>
      <c r="L9" s="708"/>
      <c r="M9" s="708"/>
      <c r="N9" s="709"/>
      <c r="O9" s="728"/>
      <c r="P9" s="729"/>
      <c r="Q9" s="729"/>
      <c r="R9" s="729"/>
      <c r="S9" s="729"/>
      <c r="T9" s="730"/>
      <c r="U9" s="696"/>
      <c r="V9" s="708"/>
      <c r="W9" s="708"/>
      <c r="X9" s="708"/>
      <c r="Y9" s="708"/>
      <c r="Z9" s="709"/>
      <c r="AA9" s="696"/>
      <c r="AB9" s="708"/>
      <c r="AC9" s="708"/>
      <c r="AD9" s="708"/>
      <c r="AE9" s="708"/>
      <c r="AF9" s="709"/>
      <c r="AG9" s="696"/>
      <c r="AH9" s="708"/>
      <c r="AI9" s="708"/>
      <c r="AJ9" s="708"/>
      <c r="AK9" s="708"/>
      <c r="AL9" s="708"/>
      <c r="AM9" s="716" t="s">
        <v>21</v>
      </c>
      <c r="AN9" s="717"/>
      <c r="AO9" s="718"/>
      <c r="AP9" s="307"/>
      <c r="AQ9" s="59"/>
      <c r="AR9" s="306"/>
      <c r="AS9" s="326" t="s">
        <v>163</v>
      </c>
      <c r="AT9" s="326" t="s">
        <v>163</v>
      </c>
      <c r="AU9" s="327" t="s">
        <v>141</v>
      </c>
      <c r="AV9" s="326" t="s">
        <v>141</v>
      </c>
      <c r="AW9" s="326" t="s">
        <v>22</v>
      </c>
      <c r="AX9" s="327" t="s">
        <v>97</v>
      </c>
      <c r="AY9" s="676"/>
    </row>
    <row r="10" spans="1:51" ht="16.5" customHeight="1" thickBot="1">
      <c r="A10" s="837"/>
      <c r="B10" s="838"/>
      <c r="C10" s="710"/>
      <c r="D10" s="711"/>
      <c r="E10" s="711"/>
      <c r="F10" s="711"/>
      <c r="G10" s="711"/>
      <c r="H10" s="712"/>
      <c r="I10" s="710"/>
      <c r="J10" s="711"/>
      <c r="K10" s="711"/>
      <c r="L10" s="711"/>
      <c r="M10" s="711"/>
      <c r="N10" s="712"/>
      <c r="O10" s="731"/>
      <c r="P10" s="732"/>
      <c r="Q10" s="732"/>
      <c r="R10" s="732"/>
      <c r="S10" s="732"/>
      <c r="T10" s="733"/>
      <c r="U10" s="710"/>
      <c r="V10" s="711"/>
      <c r="W10" s="711"/>
      <c r="X10" s="711"/>
      <c r="Y10" s="711"/>
      <c r="Z10" s="712"/>
      <c r="AA10" s="710"/>
      <c r="AB10" s="711"/>
      <c r="AC10" s="711"/>
      <c r="AD10" s="711"/>
      <c r="AE10" s="711"/>
      <c r="AF10" s="712"/>
      <c r="AG10" s="710"/>
      <c r="AH10" s="711"/>
      <c r="AI10" s="711"/>
      <c r="AJ10" s="711"/>
      <c r="AK10" s="711"/>
      <c r="AL10" s="711"/>
      <c r="AM10" s="716" t="s">
        <v>157</v>
      </c>
      <c r="AN10" s="717"/>
      <c r="AO10" s="718"/>
      <c r="AP10" s="719" t="s">
        <v>22</v>
      </c>
      <c r="AQ10" s="720"/>
      <c r="AR10" s="721"/>
      <c r="AS10" s="326" t="s">
        <v>164</v>
      </c>
      <c r="AT10" s="326" t="s">
        <v>165</v>
      </c>
      <c r="AU10" s="327" t="s">
        <v>164</v>
      </c>
      <c r="AV10" s="326" t="s">
        <v>165</v>
      </c>
      <c r="AW10" s="326"/>
      <c r="AX10" s="327" t="s">
        <v>166</v>
      </c>
      <c r="AY10" s="677"/>
    </row>
    <row r="11" spans="1:51" ht="16.5" customHeight="1" thickTop="1">
      <c r="A11" s="839" t="s">
        <v>177</v>
      </c>
      <c r="B11" s="695" t="str">
        <f>'Gruppe A'!AC31</f>
        <v>Baden</v>
      </c>
      <c r="C11" s="697" t="s">
        <v>98</v>
      </c>
      <c r="D11" s="698"/>
      <c r="E11" s="698"/>
      <c r="F11" s="698" t="s">
        <v>96</v>
      </c>
      <c r="G11" s="698"/>
      <c r="H11" s="699"/>
      <c r="I11" s="470">
        <f>'Spielplan Samstag w U18'!$M57</f>
        <v>7</v>
      </c>
      <c r="J11" s="471" t="s">
        <v>25</v>
      </c>
      <c r="K11" s="472">
        <f>'Spielplan Samstag w U18'!$O57</f>
        <v>11</v>
      </c>
      <c r="L11" s="470">
        <f>'Spielplan Samstag w U18'!$V57</f>
        <v>29</v>
      </c>
      <c r="M11" s="471" t="s">
        <v>25</v>
      </c>
      <c r="N11" s="473">
        <f>'Spielplan Samstag w U18'!$X57</f>
        <v>26</v>
      </c>
      <c r="O11" s="470">
        <f>'Spielplan Samstag w U18'!$M59</f>
        <v>9</v>
      </c>
      <c r="P11" s="471" t="s">
        <v>25</v>
      </c>
      <c r="Q11" s="472">
        <f>'Spielplan Samstag w U18'!$O59</f>
        <v>11</v>
      </c>
      <c r="R11" s="470">
        <f>'Spielplan Samstag w U18'!$V59</f>
        <v>33</v>
      </c>
      <c r="S11" s="471" t="s">
        <v>25</v>
      </c>
      <c r="T11" s="473">
        <f>'Spielplan Samstag w U18'!$X59</f>
        <v>30</v>
      </c>
      <c r="U11" s="61">
        <f>'Spielplan Sonntag w U18'!$M45</f>
        <v>5</v>
      </c>
      <c r="V11" s="62" t="s">
        <v>25</v>
      </c>
      <c r="W11" s="303">
        <f>'Spielplan Sonntag w U18'!$O45</f>
        <v>11</v>
      </c>
      <c r="X11" s="61">
        <f>'Spielplan Sonntag w U18'!$V45</f>
        <v>8</v>
      </c>
      <c r="Y11" s="62" t="s">
        <v>25</v>
      </c>
      <c r="Z11" s="64">
        <f>'Spielplan Sonntag w U18'!$X45</f>
        <v>22</v>
      </c>
      <c r="AA11" s="61">
        <f>'Spielplan Sonntag w U18'!$M33</f>
        <v>12</v>
      </c>
      <c r="AB11" s="62" t="s">
        <v>25</v>
      </c>
      <c r="AC11" s="303">
        <f>'Spielplan Sonntag w U18'!$O33</f>
        <v>10</v>
      </c>
      <c r="AD11" s="61">
        <f>'Spielplan Sonntag w U18'!$V33</f>
        <v>34</v>
      </c>
      <c r="AE11" s="62" t="s">
        <v>25</v>
      </c>
      <c r="AF11" s="64">
        <f>'Spielplan Sonntag w U18'!$X33</f>
        <v>32</v>
      </c>
      <c r="AG11" s="61">
        <f>'Spielplan Sonntag w U18'!$M39</f>
        <v>11</v>
      </c>
      <c r="AH11" s="62" t="s">
        <v>25</v>
      </c>
      <c r="AI11" s="303">
        <f>'Spielplan Sonntag w U18'!$O39</f>
        <v>6</v>
      </c>
      <c r="AJ11" s="61">
        <f>'Spielplan Sonntag w U18'!$V39</f>
        <v>22</v>
      </c>
      <c r="AK11" s="62" t="s">
        <v>25</v>
      </c>
      <c r="AL11" s="64">
        <f>'Spielplan Sonntag w U18'!$X39</f>
        <v>11</v>
      </c>
      <c r="AM11" s="89">
        <f>L11+R11+X11+AD11+AJ11</f>
        <v>126</v>
      </c>
      <c r="AN11" s="65" t="s">
        <v>25</v>
      </c>
      <c r="AO11" s="349">
        <f>N11+T11+Z11+AF11+AL11</f>
        <v>121</v>
      </c>
      <c r="AP11" s="352"/>
      <c r="AQ11" s="66"/>
      <c r="AR11" s="308"/>
      <c r="AS11" s="346">
        <f>AM11</f>
        <v>126</v>
      </c>
      <c r="AT11" s="328">
        <f>(AM11-AO11)*1000</f>
        <v>5000</v>
      </c>
      <c r="AU11" s="328"/>
      <c r="AV11" s="328"/>
      <c r="AW11" s="328"/>
      <c r="AX11" s="328"/>
      <c r="AY11" s="678">
        <f>IF('Spielplan Sonntag w U18'!AB$45+'Spielplan Sonntag w U18'!AD45=0,"",IF(AX12="","",RANK(AX12,AX$12:AX$27,0)))</f>
        <v>3</v>
      </c>
    </row>
    <row r="12" spans="1:51" ht="16.5" customHeight="1">
      <c r="A12" s="840"/>
      <c r="B12" s="696"/>
      <c r="C12" s="700" t="s">
        <v>99</v>
      </c>
      <c r="D12" s="701"/>
      <c r="E12" s="701"/>
      <c r="F12" s="701" t="s">
        <v>21</v>
      </c>
      <c r="G12" s="701"/>
      <c r="H12" s="702"/>
      <c r="I12" s="474">
        <f>'Spielplan Samstag w U18'!$P57</f>
        <v>11</v>
      </c>
      <c r="J12" s="475" t="s">
        <v>25</v>
      </c>
      <c r="K12" s="476">
        <f>'Spielplan Samstag w U18'!$R57</f>
        <v>8</v>
      </c>
      <c r="L12" s="474">
        <f>'Spielplan Samstag w U18'!$Y57</f>
        <v>2</v>
      </c>
      <c r="M12" s="475" t="s">
        <v>25</v>
      </c>
      <c r="N12" s="477">
        <f>'Spielplan Samstag w U18'!$AA57</f>
        <v>1</v>
      </c>
      <c r="O12" s="474">
        <f>'Spielplan Samstag w U18'!$P59</f>
        <v>11</v>
      </c>
      <c r="P12" s="475" t="s">
        <v>25</v>
      </c>
      <c r="Q12" s="476">
        <f>'Spielplan Samstag w U18'!$R59</f>
        <v>4</v>
      </c>
      <c r="R12" s="474">
        <f>'Spielplan Samstag w U18'!$Y59</f>
        <v>1</v>
      </c>
      <c r="S12" s="475" t="s">
        <v>25</v>
      </c>
      <c r="T12" s="477">
        <f>'Spielplan Samstag w U18'!$AA59</f>
        <v>2</v>
      </c>
      <c r="U12" s="313">
        <f>'Spielplan Sonntag w U18'!$P45</f>
        <v>3</v>
      </c>
      <c r="V12" s="67" t="s">
        <v>25</v>
      </c>
      <c r="W12" s="302">
        <f>'Spielplan Sonntag w U18'!$R45</f>
        <v>11</v>
      </c>
      <c r="X12" s="69">
        <f>'Spielplan Sonntag w U18'!$Y45</f>
        <v>0</v>
      </c>
      <c r="Y12" s="70" t="s">
        <v>25</v>
      </c>
      <c r="Z12" s="72">
        <f>'Spielplan Sonntag w U18'!$AA45</f>
        <v>2</v>
      </c>
      <c r="AA12" s="313">
        <f>'Spielplan Sonntag w U18'!$P33</f>
        <v>11</v>
      </c>
      <c r="AB12" s="67" t="s">
        <v>25</v>
      </c>
      <c r="AC12" s="302">
        <f>'Spielplan Sonntag w U18'!$R33</f>
        <v>13</v>
      </c>
      <c r="AD12" s="69">
        <f>'Spielplan Sonntag w U18'!$Y33</f>
        <v>2</v>
      </c>
      <c r="AE12" s="70" t="s">
        <v>25</v>
      </c>
      <c r="AF12" s="72">
        <f>'Spielplan Sonntag w U18'!$AA33</f>
        <v>1</v>
      </c>
      <c r="AG12" s="313">
        <f>'Spielplan Sonntag w U18'!$P39</f>
        <v>11</v>
      </c>
      <c r="AH12" s="67" t="s">
        <v>25</v>
      </c>
      <c r="AI12" s="302">
        <f>'Spielplan Sonntag w U18'!$R39</f>
        <v>5</v>
      </c>
      <c r="AJ12" s="69">
        <f>'Spielplan Sonntag w U18'!$Y39</f>
        <v>2</v>
      </c>
      <c r="AK12" s="70" t="s">
        <v>25</v>
      </c>
      <c r="AL12" s="72">
        <f>'Spielplan Sonntag w U18'!$AA39</f>
        <v>0</v>
      </c>
      <c r="AM12" s="73">
        <f>L12+R12+X12+AD12+AJ12</f>
        <v>7</v>
      </c>
      <c r="AN12" s="74" t="s">
        <v>25</v>
      </c>
      <c r="AO12" s="350">
        <f>N12+T12+Z12+AF12+AL12</f>
        <v>6</v>
      </c>
      <c r="AP12" s="353"/>
      <c r="AQ12" s="75"/>
      <c r="AR12" s="309"/>
      <c r="AS12" s="347"/>
      <c r="AT12" s="329"/>
      <c r="AU12" s="329">
        <f>AM12*100000</f>
        <v>700000</v>
      </c>
      <c r="AV12" s="329">
        <f>(AM12-AO12)*1000000</f>
        <v>1000000</v>
      </c>
      <c r="AW12" s="330"/>
      <c r="AX12" s="329">
        <f>AW13+AV12+AU12+AT11+AS11</f>
        <v>61705126</v>
      </c>
      <c r="AY12" s="679"/>
    </row>
    <row r="13" spans="1:51" ht="16.5" customHeight="1" thickBot="1">
      <c r="A13" s="841"/>
      <c r="B13" s="696"/>
      <c r="C13" s="703" t="s">
        <v>100</v>
      </c>
      <c r="D13" s="704"/>
      <c r="E13" s="704"/>
      <c r="F13" s="704" t="s">
        <v>22</v>
      </c>
      <c r="G13" s="704"/>
      <c r="H13" s="705"/>
      <c r="I13" s="478">
        <f>'Spielplan Samstag w U18'!$S57</f>
        <v>11</v>
      </c>
      <c r="J13" s="479" t="s">
        <v>25</v>
      </c>
      <c r="K13" s="480">
        <f>'Spielplan Samstag w U18'!$U57</f>
        <v>7</v>
      </c>
      <c r="L13" s="481">
        <f>'Spielplan Samstag w U18'!$AB57</f>
        <v>2</v>
      </c>
      <c r="M13" s="482" t="s">
        <v>25</v>
      </c>
      <c r="N13" s="483">
        <f>'Spielplan Samstag w U18'!$AD57</f>
        <v>0</v>
      </c>
      <c r="O13" s="478">
        <f>'Spielplan Samstag w U18'!$S59</f>
        <v>13</v>
      </c>
      <c r="P13" s="479" t="s">
        <v>25</v>
      </c>
      <c r="Q13" s="480">
        <f>'Spielplan Samstag w U18'!$U59</f>
        <v>15</v>
      </c>
      <c r="R13" s="481">
        <f>'Spielplan Samstag w U18'!$AB59</f>
        <v>0</v>
      </c>
      <c r="S13" s="482" t="s">
        <v>25</v>
      </c>
      <c r="T13" s="483">
        <f>'Spielplan Samstag w U18'!$AD59</f>
        <v>2</v>
      </c>
      <c r="U13" s="317">
        <f>'Spielplan Sonntag w U18'!$S45</f>
        <v>0</v>
      </c>
      <c r="V13" s="71" t="s">
        <v>25</v>
      </c>
      <c r="W13" s="315">
        <f>'Spielplan Sonntag w U18'!$U45</f>
        <v>0</v>
      </c>
      <c r="X13" s="78">
        <f>'Spielplan Sonntag w U18'!$AB45</f>
        <v>0</v>
      </c>
      <c r="Y13" s="79" t="s">
        <v>25</v>
      </c>
      <c r="Z13" s="80">
        <f>'Spielplan Sonntag w U18'!$AD45</f>
        <v>2</v>
      </c>
      <c r="AA13" s="317">
        <f>'Spielplan Sonntag w U18'!$S33</f>
        <v>11</v>
      </c>
      <c r="AB13" s="71" t="s">
        <v>25</v>
      </c>
      <c r="AC13" s="315">
        <f>'Spielplan Sonntag w U18'!$U33</f>
        <v>9</v>
      </c>
      <c r="AD13" s="78">
        <f>'Spielplan Sonntag w U18'!$AB33</f>
        <v>2</v>
      </c>
      <c r="AE13" s="79" t="s">
        <v>25</v>
      </c>
      <c r="AF13" s="80">
        <f>'Spielplan Sonntag w U18'!$AD33</f>
        <v>0</v>
      </c>
      <c r="AG13" s="317">
        <f>'Spielplan Sonntag w U18'!$S39</f>
        <v>0</v>
      </c>
      <c r="AH13" s="71" t="s">
        <v>25</v>
      </c>
      <c r="AI13" s="315">
        <f>'Spielplan Sonntag w U18'!$U39</f>
        <v>0</v>
      </c>
      <c r="AJ13" s="78">
        <f>'Spielplan Sonntag w U18'!$AB39</f>
        <v>2</v>
      </c>
      <c r="AK13" s="79" t="s">
        <v>25</v>
      </c>
      <c r="AL13" s="80">
        <f>'Spielplan Sonntag w U18'!$AD39</f>
        <v>0</v>
      </c>
      <c r="AM13" s="672">
        <f>AM11-AO11</f>
        <v>5</v>
      </c>
      <c r="AN13" s="673"/>
      <c r="AO13" s="674"/>
      <c r="AP13" s="354">
        <f>L13+R13+X13+AD13+AJ13</f>
        <v>6</v>
      </c>
      <c r="AQ13" s="273" t="s">
        <v>25</v>
      </c>
      <c r="AR13" s="316">
        <f>N13+T13+Z13+AF13+AL13</f>
        <v>4</v>
      </c>
      <c r="AS13" s="348"/>
      <c r="AT13" s="331"/>
      <c r="AU13" s="331"/>
      <c r="AV13" s="331"/>
      <c r="AW13" s="332">
        <f>AP13*10000000</f>
        <v>60000000</v>
      </c>
      <c r="AX13" s="331"/>
      <c r="AY13" s="680"/>
    </row>
    <row r="14" spans="1:51" ht="16.5" customHeight="1" thickTop="1">
      <c r="A14" s="839" t="s">
        <v>178</v>
      </c>
      <c r="B14" s="683" t="str">
        <f>'Gruppe A'!AC32</f>
        <v>Mittelrhein</v>
      </c>
      <c r="C14" s="63">
        <f>K11</f>
        <v>11</v>
      </c>
      <c r="D14" s="63" t="s">
        <v>25</v>
      </c>
      <c r="E14" s="318">
        <f>I11</f>
        <v>7</v>
      </c>
      <c r="F14" s="61">
        <f>N11</f>
        <v>26</v>
      </c>
      <c r="G14" s="62" t="s">
        <v>25</v>
      </c>
      <c r="H14" s="64">
        <f>L11</f>
        <v>29</v>
      </c>
      <c r="I14" s="686"/>
      <c r="J14" s="687"/>
      <c r="K14" s="687"/>
      <c r="L14" s="687"/>
      <c r="M14" s="687"/>
      <c r="N14" s="692"/>
      <c r="O14" s="470">
        <f>'Spielplan Samstag w U18'!$M61</f>
        <v>13</v>
      </c>
      <c r="P14" s="471" t="s">
        <v>25</v>
      </c>
      <c r="Q14" s="472">
        <f>'Spielplan Samstag w U18'!$O61</f>
        <v>11</v>
      </c>
      <c r="R14" s="470">
        <f>'Spielplan Samstag w U18'!$V61</f>
        <v>33</v>
      </c>
      <c r="S14" s="471" t="s">
        <v>25</v>
      </c>
      <c r="T14" s="473">
        <f>'Spielplan Samstag w U18'!$X61</f>
        <v>28</v>
      </c>
      <c r="U14" s="61">
        <f>'Spielplan Sonntag w U18'!$M35</f>
        <v>3</v>
      </c>
      <c r="V14" s="62" t="s">
        <v>25</v>
      </c>
      <c r="W14" s="303">
        <f>'Spielplan Sonntag w U18'!$O35</f>
        <v>11</v>
      </c>
      <c r="X14" s="61">
        <f>'Spielplan Sonntag w U18'!$V35</f>
        <v>8</v>
      </c>
      <c r="Y14" s="62" t="s">
        <v>25</v>
      </c>
      <c r="Z14" s="64">
        <f>'Spielplan Sonntag w U18'!$X35</f>
        <v>22</v>
      </c>
      <c r="AA14" s="61">
        <f>'Spielplan Sonntag w U18'!$M41</f>
        <v>8</v>
      </c>
      <c r="AB14" s="62" t="s">
        <v>25</v>
      </c>
      <c r="AC14" s="303">
        <f>'Spielplan Sonntag w U18'!$O41</f>
        <v>11</v>
      </c>
      <c r="AD14" s="61">
        <f>'Spielplan Sonntag w U18'!$V41</f>
        <v>30</v>
      </c>
      <c r="AE14" s="62" t="s">
        <v>25</v>
      </c>
      <c r="AF14" s="64">
        <f>'Spielplan Sonntag w U18'!$X41</f>
        <v>23</v>
      </c>
      <c r="AG14" s="61">
        <f>'Spielplan Sonntag w U18'!$M12</f>
        <v>11</v>
      </c>
      <c r="AH14" s="62" t="s">
        <v>25</v>
      </c>
      <c r="AI14" s="303">
        <f>'Spielplan Sonntag w U18'!$O12</f>
        <v>5</v>
      </c>
      <c r="AJ14" s="61">
        <f>'Spielplan Sonntag w U18'!$V12</f>
        <v>22</v>
      </c>
      <c r="AK14" s="62" t="s">
        <v>25</v>
      </c>
      <c r="AL14" s="64">
        <f>'Spielplan Sonntag w U18'!$X12</f>
        <v>11</v>
      </c>
      <c r="AM14" s="89">
        <f>F14+R14+X14+AD14+AJ14</f>
        <v>119</v>
      </c>
      <c r="AN14" s="83" t="s">
        <v>25</v>
      </c>
      <c r="AO14" s="349">
        <f>H14+T14+Z14+AF14+AL14</f>
        <v>113</v>
      </c>
      <c r="AP14" s="352"/>
      <c r="AQ14" s="66"/>
      <c r="AR14" s="308"/>
      <c r="AS14" s="346">
        <f>AM14</f>
        <v>119</v>
      </c>
      <c r="AT14" s="328">
        <f>(AM14-AO14)*1000</f>
        <v>6000</v>
      </c>
      <c r="AU14" s="328"/>
      <c r="AV14" s="328"/>
      <c r="AW14" s="328"/>
      <c r="AX14" s="328"/>
      <c r="AY14" s="678">
        <v>2</v>
      </c>
    </row>
    <row r="15" spans="1:51" ht="16.5" customHeight="1">
      <c r="A15" s="840"/>
      <c r="B15" s="684"/>
      <c r="C15" s="67">
        <f>K12</f>
        <v>8</v>
      </c>
      <c r="D15" s="67" t="s">
        <v>25</v>
      </c>
      <c r="E15" s="68">
        <f>I12</f>
        <v>11</v>
      </c>
      <c r="F15" s="69">
        <f>N12</f>
        <v>1</v>
      </c>
      <c r="G15" s="70" t="s">
        <v>25</v>
      </c>
      <c r="H15" s="72">
        <f>L12</f>
        <v>2</v>
      </c>
      <c r="I15" s="688"/>
      <c r="J15" s="689"/>
      <c r="K15" s="689"/>
      <c r="L15" s="689"/>
      <c r="M15" s="689"/>
      <c r="N15" s="693"/>
      <c r="O15" s="474">
        <f>'Spielplan Samstag w U18'!$P61</f>
        <v>9</v>
      </c>
      <c r="P15" s="475" t="s">
        <v>25</v>
      </c>
      <c r="Q15" s="476">
        <f>'Spielplan Samstag w U18'!$R61</f>
        <v>11</v>
      </c>
      <c r="R15" s="474">
        <f>'Spielplan Samstag w U18'!$Y61</f>
        <v>2</v>
      </c>
      <c r="S15" s="475" t="s">
        <v>25</v>
      </c>
      <c r="T15" s="477">
        <f>'Spielplan Samstag w U18'!$AA61</f>
        <v>1</v>
      </c>
      <c r="U15" s="313">
        <f>'Spielplan Sonntag w U18'!$P35</f>
        <v>5</v>
      </c>
      <c r="V15" s="67" t="s">
        <v>25</v>
      </c>
      <c r="W15" s="302">
        <f>'Spielplan Sonntag w U18'!$R35</f>
        <v>11</v>
      </c>
      <c r="X15" s="69">
        <f>'Spielplan Sonntag w U18'!$Y35</f>
        <v>0</v>
      </c>
      <c r="Y15" s="70" t="s">
        <v>25</v>
      </c>
      <c r="Z15" s="72">
        <f>'Spielplan Sonntag w U18'!$AA35</f>
        <v>2</v>
      </c>
      <c r="AA15" s="313">
        <f>'Spielplan Sonntag w U18'!$P41</f>
        <v>11</v>
      </c>
      <c r="AB15" s="67" t="s">
        <v>25</v>
      </c>
      <c r="AC15" s="302">
        <f>'Spielplan Sonntag w U18'!$R41</f>
        <v>6</v>
      </c>
      <c r="AD15" s="69">
        <f>'Spielplan Sonntag w U18'!$Y41</f>
        <v>2</v>
      </c>
      <c r="AE15" s="70" t="s">
        <v>25</v>
      </c>
      <c r="AF15" s="72">
        <f>'Spielplan Sonntag w U18'!$AA41</f>
        <v>1</v>
      </c>
      <c r="AG15" s="313">
        <f>'Spielplan Sonntag w U18'!$P12</f>
        <v>11</v>
      </c>
      <c r="AH15" s="67" t="s">
        <v>25</v>
      </c>
      <c r="AI15" s="302">
        <f>'Spielplan Sonntag w U18'!$R12</f>
        <v>6</v>
      </c>
      <c r="AJ15" s="69">
        <f>'Spielplan Sonntag w U18'!$Y12</f>
        <v>2</v>
      </c>
      <c r="AK15" s="70" t="s">
        <v>25</v>
      </c>
      <c r="AL15" s="72">
        <f>'Spielplan Sonntag w U18'!$AA12</f>
        <v>0</v>
      </c>
      <c r="AM15" s="73">
        <f>F15+R15+X15+AD15+AJ15</f>
        <v>7</v>
      </c>
      <c r="AN15" s="84" t="s">
        <v>25</v>
      </c>
      <c r="AO15" s="350">
        <f>H15+T15+Z15+AF15+AL15</f>
        <v>6</v>
      </c>
      <c r="AP15" s="353"/>
      <c r="AQ15" s="75"/>
      <c r="AR15" s="309"/>
      <c r="AS15" s="347"/>
      <c r="AT15" s="329"/>
      <c r="AU15" s="329">
        <f>AM15*100000</f>
        <v>700000</v>
      </c>
      <c r="AV15" s="329">
        <f>(AM15-AO15)*1000000</f>
        <v>1000000</v>
      </c>
      <c r="AW15" s="330"/>
      <c r="AX15" s="329">
        <f>AW16+AV15+AU15+AT14+AS14</f>
        <v>61706119</v>
      </c>
      <c r="AY15" s="679"/>
    </row>
    <row r="16" spans="1:51" ht="16.5" customHeight="1" thickBot="1">
      <c r="A16" s="841"/>
      <c r="B16" s="685"/>
      <c r="C16" s="314">
        <f>K13</f>
        <v>7</v>
      </c>
      <c r="D16" s="312" t="s">
        <v>25</v>
      </c>
      <c r="E16" s="319">
        <f>I13</f>
        <v>11</v>
      </c>
      <c r="F16" s="76">
        <f>N13</f>
        <v>0</v>
      </c>
      <c r="G16" s="77" t="s">
        <v>25</v>
      </c>
      <c r="H16" s="85">
        <f>L13</f>
        <v>2</v>
      </c>
      <c r="I16" s="690"/>
      <c r="J16" s="691"/>
      <c r="K16" s="691"/>
      <c r="L16" s="691"/>
      <c r="M16" s="691"/>
      <c r="N16" s="694"/>
      <c r="O16" s="478">
        <f>'Spielplan Samstag w U18'!$S61</f>
        <v>11</v>
      </c>
      <c r="P16" s="479" t="s">
        <v>25</v>
      </c>
      <c r="Q16" s="480">
        <f>'Spielplan Samstag w U18'!$U61</f>
        <v>6</v>
      </c>
      <c r="R16" s="481">
        <f>'Spielplan Samstag w U18'!$AB61</f>
        <v>2</v>
      </c>
      <c r="S16" s="482" t="s">
        <v>25</v>
      </c>
      <c r="T16" s="483">
        <f>'Spielplan Samstag w U18'!$AD61</f>
        <v>0</v>
      </c>
      <c r="U16" s="317">
        <f>'Spielplan Sonntag w U18'!$S35</f>
        <v>0</v>
      </c>
      <c r="V16" s="71" t="s">
        <v>25</v>
      </c>
      <c r="W16" s="315">
        <f>'Spielplan Sonntag w U18'!$U35</f>
        <v>0</v>
      </c>
      <c r="X16" s="78">
        <f>'Spielplan Sonntag w U18'!$AB35</f>
        <v>0</v>
      </c>
      <c r="Y16" s="79" t="s">
        <v>25</v>
      </c>
      <c r="Z16" s="80">
        <f>'Spielplan Sonntag w U18'!$AD35</f>
        <v>2</v>
      </c>
      <c r="AA16" s="317">
        <f>'Spielplan Sonntag w U18'!$S41</f>
        <v>11</v>
      </c>
      <c r="AB16" s="71" t="s">
        <v>25</v>
      </c>
      <c r="AC16" s="315">
        <f>'Spielplan Sonntag w U18'!$U41</f>
        <v>6</v>
      </c>
      <c r="AD16" s="78">
        <f>'Spielplan Sonntag w U18'!$AB41</f>
        <v>2</v>
      </c>
      <c r="AE16" s="79" t="s">
        <v>25</v>
      </c>
      <c r="AF16" s="80">
        <f>'Spielplan Sonntag w U18'!$AD41</f>
        <v>0</v>
      </c>
      <c r="AG16" s="317">
        <f>'Spielplan Sonntag w U18'!$S12</f>
        <v>0</v>
      </c>
      <c r="AH16" s="71" t="s">
        <v>25</v>
      </c>
      <c r="AI16" s="315">
        <f>'Spielplan Sonntag w U18'!$U12</f>
        <v>0</v>
      </c>
      <c r="AJ16" s="78">
        <f>'Spielplan Sonntag w U18'!$AB12</f>
        <v>2</v>
      </c>
      <c r="AK16" s="79" t="s">
        <v>25</v>
      </c>
      <c r="AL16" s="80">
        <f>'Spielplan Sonntag w U18'!$AD12</f>
        <v>0</v>
      </c>
      <c r="AM16" s="672">
        <f>AM14-AO14</f>
        <v>6</v>
      </c>
      <c r="AN16" s="673"/>
      <c r="AO16" s="674"/>
      <c r="AP16" s="355">
        <f>F16+R16+X16+AD16+AJ16</f>
        <v>6</v>
      </c>
      <c r="AQ16" s="82" t="s">
        <v>25</v>
      </c>
      <c r="AR16" s="310">
        <f>H16+T16+Z16+AF16+AL16</f>
        <v>4</v>
      </c>
      <c r="AS16" s="348"/>
      <c r="AT16" s="331"/>
      <c r="AU16" s="331"/>
      <c r="AV16" s="331"/>
      <c r="AW16" s="332">
        <f>AP16*10000000</f>
        <v>60000000</v>
      </c>
      <c r="AX16" s="331"/>
      <c r="AY16" s="680"/>
    </row>
    <row r="17" spans="1:51" ht="16.5" customHeight="1" thickTop="1">
      <c r="A17" s="839" t="s">
        <v>179</v>
      </c>
      <c r="B17" s="683" t="str">
        <f>'Gruppe A'!AC33</f>
        <v>Berlin/Brandenburg</v>
      </c>
      <c r="C17" s="63">
        <f>Q11</f>
        <v>11</v>
      </c>
      <c r="D17" s="63" t="s">
        <v>25</v>
      </c>
      <c r="E17" s="318">
        <f>O11</f>
        <v>9</v>
      </c>
      <c r="F17" s="61">
        <f>T11</f>
        <v>30</v>
      </c>
      <c r="G17" s="62" t="s">
        <v>25</v>
      </c>
      <c r="H17" s="64">
        <f>R11</f>
        <v>33</v>
      </c>
      <c r="I17" s="63">
        <f>Q14</f>
        <v>11</v>
      </c>
      <c r="J17" s="63" t="s">
        <v>25</v>
      </c>
      <c r="K17" s="318">
        <f>O14</f>
        <v>13</v>
      </c>
      <c r="L17" s="61">
        <f>T14</f>
        <v>28</v>
      </c>
      <c r="M17" s="62" t="s">
        <v>25</v>
      </c>
      <c r="N17" s="64">
        <f>R14</f>
        <v>33</v>
      </c>
      <c r="O17" s="686"/>
      <c r="P17" s="687"/>
      <c r="Q17" s="687"/>
      <c r="R17" s="687"/>
      <c r="S17" s="687"/>
      <c r="T17" s="692"/>
      <c r="U17" s="61">
        <f>'Spielplan Sonntag w U18'!$M31</f>
        <v>5</v>
      </c>
      <c r="V17" s="62" t="s">
        <v>25</v>
      </c>
      <c r="W17" s="303">
        <f>'Spielplan Sonntag w U18'!$O31</f>
        <v>11</v>
      </c>
      <c r="X17" s="61">
        <f>'Spielplan Sonntag w U18'!$V31</f>
        <v>11</v>
      </c>
      <c r="Y17" s="62" t="s">
        <v>25</v>
      </c>
      <c r="Z17" s="64">
        <f>'Spielplan Sonntag w U18'!$X31</f>
        <v>22</v>
      </c>
      <c r="AA17" s="61">
        <f>'Spielplan Sonntag w U18'!$M37</f>
        <v>5</v>
      </c>
      <c r="AB17" s="62" t="s">
        <v>25</v>
      </c>
      <c r="AC17" s="303">
        <f>'Spielplan Sonntag w U18'!$O37</f>
        <v>11</v>
      </c>
      <c r="AD17" s="61">
        <f>'Spielplan Sonntag w U18'!$V37</f>
        <v>14</v>
      </c>
      <c r="AE17" s="62" t="s">
        <v>25</v>
      </c>
      <c r="AF17" s="64">
        <f>'Spielplan Sonntag w U18'!$X37</f>
        <v>22</v>
      </c>
      <c r="AG17" s="61">
        <f>'Spielplan Sonntag w U18'!$M43</f>
        <v>11</v>
      </c>
      <c r="AH17" s="62" t="s">
        <v>25</v>
      </c>
      <c r="AI17" s="303">
        <f>'Spielplan Sonntag w U18'!$O43</f>
        <v>9</v>
      </c>
      <c r="AJ17" s="61">
        <f>'Spielplan Sonntag w U18'!$V43</f>
        <v>22</v>
      </c>
      <c r="AK17" s="62" t="s">
        <v>25</v>
      </c>
      <c r="AL17" s="64">
        <f>'Spielplan Sonntag w U18'!$X43</f>
        <v>18</v>
      </c>
      <c r="AM17" s="89">
        <f>F17+L17+X17+AD17+AJ17</f>
        <v>105</v>
      </c>
      <c r="AN17" s="83" t="s">
        <v>25</v>
      </c>
      <c r="AO17" s="349">
        <f>H17+N17+Z17+AF17+AL17</f>
        <v>128</v>
      </c>
      <c r="AP17" s="352"/>
      <c r="AQ17" s="66"/>
      <c r="AR17" s="308"/>
      <c r="AS17" s="346">
        <f>AM17</f>
        <v>105</v>
      </c>
      <c r="AT17" s="328">
        <f>(AM17-AO17)*1000</f>
        <v>-23000</v>
      </c>
      <c r="AU17" s="328"/>
      <c r="AV17" s="328"/>
      <c r="AW17" s="328"/>
      <c r="AX17" s="328"/>
      <c r="AY17" s="678">
        <v>5</v>
      </c>
    </row>
    <row r="18" spans="1:51" ht="16.5" customHeight="1">
      <c r="A18" s="840"/>
      <c r="B18" s="684"/>
      <c r="C18" s="67">
        <f>Q12</f>
        <v>4</v>
      </c>
      <c r="D18" s="67" t="s">
        <v>25</v>
      </c>
      <c r="E18" s="68">
        <f>O12</f>
        <v>11</v>
      </c>
      <c r="F18" s="69">
        <f>T12</f>
        <v>2</v>
      </c>
      <c r="G18" s="70" t="s">
        <v>25</v>
      </c>
      <c r="H18" s="72">
        <f>R12</f>
        <v>1</v>
      </c>
      <c r="I18" s="67">
        <f>Q15</f>
        <v>11</v>
      </c>
      <c r="J18" s="67" t="s">
        <v>25</v>
      </c>
      <c r="K18" s="68">
        <f>O15</f>
        <v>9</v>
      </c>
      <c r="L18" s="69">
        <f>T15</f>
        <v>1</v>
      </c>
      <c r="M18" s="70" t="s">
        <v>25</v>
      </c>
      <c r="N18" s="72">
        <f>R15</f>
        <v>2</v>
      </c>
      <c r="O18" s="688"/>
      <c r="P18" s="689"/>
      <c r="Q18" s="689"/>
      <c r="R18" s="689"/>
      <c r="S18" s="689"/>
      <c r="T18" s="693"/>
      <c r="U18" s="313">
        <f>'Spielplan Sonntag w U18'!$P31</f>
        <v>6</v>
      </c>
      <c r="V18" s="67" t="s">
        <v>25</v>
      </c>
      <c r="W18" s="302">
        <f>'Spielplan Sonntag w U18'!$R31</f>
        <v>11</v>
      </c>
      <c r="X18" s="69">
        <f>'Spielplan Sonntag w U18'!$Y31</f>
        <v>0</v>
      </c>
      <c r="Y18" s="70" t="s">
        <v>25</v>
      </c>
      <c r="Z18" s="72">
        <f>'Spielplan Sonntag w U18'!$AA31</f>
        <v>2</v>
      </c>
      <c r="AA18" s="313">
        <f>'Spielplan Sonntag w U18'!$P37</f>
        <v>9</v>
      </c>
      <c r="AB18" s="67" t="s">
        <v>25</v>
      </c>
      <c r="AC18" s="302">
        <f>'Spielplan Sonntag w U18'!$R37</f>
        <v>11</v>
      </c>
      <c r="AD18" s="69">
        <f>'Spielplan Sonntag w U18'!$Y37</f>
        <v>0</v>
      </c>
      <c r="AE18" s="70" t="s">
        <v>25</v>
      </c>
      <c r="AF18" s="72">
        <f>'Spielplan Sonntag w U18'!$AA37</f>
        <v>2</v>
      </c>
      <c r="AG18" s="313">
        <f>'Spielplan Sonntag w U18'!$P43</f>
        <v>11</v>
      </c>
      <c r="AH18" s="67" t="s">
        <v>25</v>
      </c>
      <c r="AI18" s="302">
        <f>'Spielplan Sonntag w U18'!$R43</f>
        <v>9</v>
      </c>
      <c r="AJ18" s="69">
        <f>'Spielplan Sonntag w U18'!$Y43</f>
        <v>2</v>
      </c>
      <c r="AK18" s="70" t="s">
        <v>25</v>
      </c>
      <c r="AL18" s="72">
        <f>'Spielplan Sonntag w U18'!$AA43</f>
        <v>0</v>
      </c>
      <c r="AM18" s="73">
        <f>F18+L18+X18+AD18+AJ18</f>
        <v>5</v>
      </c>
      <c r="AN18" s="84" t="s">
        <v>25</v>
      </c>
      <c r="AO18" s="350">
        <f>H18+N18+Z18+AF18+AL18</f>
        <v>7</v>
      </c>
      <c r="AP18" s="353"/>
      <c r="AQ18" s="75"/>
      <c r="AR18" s="309"/>
      <c r="AS18" s="347"/>
      <c r="AT18" s="329"/>
      <c r="AU18" s="329">
        <f>AM18*100000</f>
        <v>500000</v>
      </c>
      <c r="AV18" s="329">
        <f>(AM18-AO18)*1000000</f>
        <v>-2000000</v>
      </c>
      <c r="AW18" s="330"/>
      <c r="AX18" s="329">
        <f>AW19+AV18+AU18+AT17+AS17</f>
        <v>38477105</v>
      </c>
      <c r="AY18" s="679"/>
    </row>
    <row r="19" spans="1:51" ht="16.5" customHeight="1" thickBot="1">
      <c r="A19" s="841"/>
      <c r="B19" s="685"/>
      <c r="C19" s="314">
        <f>Q13</f>
        <v>15</v>
      </c>
      <c r="D19" s="312" t="s">
        <v>25</v>
      </c>
      <c r="E19" s="319">
        <f>O13</f>
        <v>13</v>
      </c>
      <c r="F19" s="76">
        <f>T13</f>
        <v>2</v>
      </c>
      <c r="G19" s="77" t="s">
        <v>25</v>
      </c>
      <c r="H19" s="85">
        <f>R13</f>
        <v>0</v>
      </c>
      <c r="I19" s="314">
        <f>Q16</f>
        <v>6</v>
      </c>
      <c r="J19" s="312" t="s">
        <v>25</v>
      </c>
      <c r="K19" s="319">
        <f>O16</f>
        <v>11</v>
      </c>
      <c r="L19" s="76">
        <f>T16</f>
        <v>0</v>
      </c>
      <c r="M19" s="77" t="s">
        <v>25</v>
      </c>
      <c r="N19" s="85">
        <f>R16</f>
        <v>2</v>
      </c>
      <c r="O19" s="690"/>
      <c r="P19" s="691"/>
      <c r="Q19" s="691"/>
      <c r="R19" s="691"/>
      <c r="S19" s="691"/>
      <c r="T19" s="694"/>
      <c r="U19" s="317">
        <f>'Spielplan Sonntag w U18'!$S31</f>
        <v>0</v>
      </c>
      <c r="V19" s="71" t="s">
        <v>25</v>
      </c>
      <c r="W19" s="315">
        <f>'Spielplan Sonntag w U18'!$U31</f>
        <v>0</v>
      </c>
      <c r="X19" s="78">
        <f>'Spielplan Sonntag w U18'!$AB31</f>
        <v>0</v>
      </c>
      <c r="Y19" s="79" t="s">
        <v>25</v>
      </c>
      <c r="Z19" s="80">
        <f>'Spielplan Sonntag w U18'!$AD31</f>
        <v>2</v>
      </c>
      <c r="AA19" s="317">
        <f>'Spielplan Sonntag w U18'!$S37</f>
        <v>0</v>
      </c>
      <c r="AB19" s="71" t="s">
        <v>25</v>
      </c>
      <c r="AC19" s="315">
        <f>'Spielplan Sonntag w U18'!$U37</f>
        <v>0</v>
      </c>
      <c r="AD19" s="78">
        <f>'Spielplan Sonntag w U18'!$AB37</f>
        <v>0</v>
      </c>
      <c r="AE19" s="79" t="s">
        <v>25</v>
      </c>
      <c r="AF19" s="80">
        <f>'Spielplan Sonntag w U18'!$AD37</f>
        <v>2</v>
      </c>
      <c r="AG19" s="317">
        <f>'Spielplan Sonntag w U18'!$S43</f>
        <v>0</v>
      </c>
      <c r="AH19" s="71" t="s">
        <v>25</v>
      </c>
      <c r="AI19" s="315">
        <f>'Spielplan Sonntag w U18'!$U43</f>
        <v>0</v>
      </c>
      <c r="AJ19" s="78">
        <f>'Spielplan Sonntag w U18'!$AB43</f>
        <v>2</v>
      </c>
      <c r="AK19" s="79" t="s">
        <v>25</v>
      </c>
      <c r="AL19" s="80">
        <f>'Spielplan Sonntag w U18'!$AD43</f>
        <v>0</v>
      </c>
      <c r="AM19" s="672">
        <f>AM17-AO17</f>
        <v>-23</v>
      </c>
      <c r="AN19" s="673"/>
      <c r="AO19" s="674"/>
      <c r="AP19" s="355">
        <f>F19+L19+X19+AD19+AJ19</f>
        <v>4</v>
      </c>
      <c r="AQ19" s="82" t="s">
        <v>25</v>
      </c>
      <c r="AR19" s="310">
        <f>H19+N19+Z19+AF19+AL19</f>
        <v>6</v>
      </c>
      <c r="AS19" s="348"/>
      <c r="AT19" s="331"/>
      <c r="AU19" s="331"/>
      <c r="AV19" s="331"/>
      <c r="AW19" s="332">
        <f>AP19*10000000</f>
        <v>40000000</v>
      </c>
      <c r="AX19" s="331"/>
      <c r="AY19" s="680"/>
    </row>
    <row r="20" spans="1:51" ht="16.5" customHeight="1" thickTop="1">
      <c r="A20" s="839" t="s">
        <v>180</v>
      </c>
      <c r="B20" s="683" t="str">
        <f>'Gruppe B'!AC31</f>
        <v>Niedersachsen</v>
      </c>
      <c r="C20" s="63">
        <f>W11</f>
        <v>11</v>
      </c>
      <c r="D20" s="63" t="s">
        <v>25</v>
      </c>
      <c r="E20" s="318">
        <f>U11</f>
        <v>5</v>
      </c>
      <c r="F20" s="61">
        <f>Z11</f>
        <v>22</v>
      </c>
      <c r="G20" s="62" t="s">
        <v>25</v>
      </c>
      <c r="H20" s="64">
        <f>X11</f>
        <v>8</v>
      </c>
      <c r="I20" s="63">
        <f>W14</f>
        <v>11</v>
      </c>
      <c r="J20" s="63" t="s">
        <v>25</v>
      </c>
      <c r="K20" s="318">
        <f>U14</f>
        <v>3</v>
      </c>
      <c r="L20" s="61">
        <f>Z14</f>
        <v>22</v>
      </c>
      <c r="M20" s="62" t="s">
        <v>25</v>
      </c>
      <c r="N20" s="64">
        <f>X14</f>
        <v>8</v>
      </c>
      <c r="O20" s="63">
        <f>W17</f>
        <v>11</v>
      </c>
      <c r="P20" s="63" t="s">
        <v>25</v>
      </c>
      <c r="Q20" s="318">
        <f>U17</f>
        <v>5</v>
      </c>
      <c r="R20" s="61">
        <f>Z17</f>
        <v>22</v>
      </c>
      <c r="S20" s="62" t="s">
        <v>25</v>
      </c>
      <c r="T20" s="64">
        <f>X17</f>
        <v>11</v>
      </c>
      <c r="U20" s="686"/>
      <c r="V20" s="687"/>
      <c r="W20" s="687"/>
      <c r="X20" s="687"/>
      <c r="Y20" s="687"/>
      <c r="Z20" s="692"/>
      <c r="AA20" s="470">
        <f>'Spielplan Samstag w U18'!$M63</f>
        <v>11</v>
      </c>
      <c r="AB20" s="471" t="s">
        <v>25</v>
      </c>
      <c r="AC20" s="472">
        <f>'Spielplan Samstag w U18'!$O63</f>
        <v>6</v>
      </c>
      <c r="AD20" s="470">
        <f>'Spielplan Samstag w U18'!$V63</f>
        <v>22</v>
      </c>
      <c r="AE20" s="471" t="s">
        <v>25</v>
      </c>
      <c r="AF20" s="473">
        <f>'Spielplan Samstag w U18'!$X63</f>
        <v>10</v>
      </c>
      <c r="AG20" s="470">
        <f>'Spielplan Samstag w U18'!$M65</f>
        <v>11</v>
      </c>
      <c r="AH20" s="471" t="s">
        <v>25</v>
      </c>
      <c r="AI20" s="472">
        <f>'Spielplan Samstag w U18'!$O65</f>
        <v>2</v>
      </c>
      <c r="AJ20" s="470">
        <f>'Spielplan Samstag w U18'!$V65</f>
        <v>22</v>
      </c>
      <c r="AK20" s="471" t="s">
        <v>25</v>
      </c>
      <c r="AL20" s="470">
        <f>'Spielplan Samstag w U18'!$X65</f>
        <v>6</v>
      </c>
      <c r="AM20" s="89">
        <f>F20+L20+R20+AD20+AJ20</f>
        <v>110</v>
      </c>
      <c r="AN20" s="83" t="s">
        <v>25</v>
      </c>
      <c r="AO20" s="349">
        <f>H20+N20+T20+AF20+AL20</f>
        <v>43</v>
      </c>
      <c r="AP20" s="352"/>
      <c r="AQ20" s="66"/>
      <c r="AR20" s="308"/>
      <c r="AS20" s="346">
        <f>AM20</f>
        <v>110</v>
      </c>
      <c r="AT20" s="328">
        <f>(AM20-AO20)*1000</f>
        <v>67000</v>
      </c>
      <c r="AU20" s="328"/>
      <c r="AV20" s="328"/>
      <c r="AW20" s="328"/>
      <c r="AX20" s="328"/>
      <c r="AY20" s="678">
        <v>1</v>
      </c>
    </row>
    <row r="21" spans="1:51" ht="16.5" customHeight="1">
      <c r="A21" s="840"/>
      <c r="B21" s="684"/>
      <c r="C21" s="67">
        <f>W12</f>
        <v>11</v>
      </c>
      <c r="D21" s="67" t="s">
        <v>25</v>
      </c>
      <c r="E21" s="68">
        <f>U12</f>
        <v>3</v>
      </c>
      <c r="F21" s="69">
        <f>Z12</f>
        <v>2</v>
      </c>
      <c r="G21" s="70" t="s">
        <v>25</v>
      </c>
      <c r="H21" s="72">
        <f>X12</f>
        <v>0</v>
      </c>
      <c r="I21" s="67">
        <f>W15</f>
        <v>11</v>
      </c>
      <c r="J21" s="67" t="s">
        <v>25</v>
      </c>
      <c r="K21" s="68">
        <f>U15</f>
        <v>5</v>
      </c>
      <c r="L21" s="69">
        <f>Z15</f>
        <v>2</v>
      </c>
      <c r="M21" s="70" t="s">
        <v>25</v>
      </c>
      <c r="N21" s="72">
        <f>X15</f>
        <v>0</v>
      </c>
      <c r="O21" s="67">
        <f>W18</f>
        <v>11</v>
      </c>
      <c r="P21" s="67" t="s">
        <v>25</v>
      </c>
      <c r="Q21" s="68">
        <f>U18</f>
        <v>6</v>
      </c>
      <c r="R21" s="69">
        <f>Z18</f>
        <v>2</v>
      </c>
      <c r="S21" s="70" t="s">
        <v>25</v>
      </c>
      <c r="T21" s="72">
        <f>X18</f>
        <v>0</v>
      </c>
      <c r="U21" s="688"/>
      <c r="V21" s="689"/>
      <c r="W21" s="689"/>
      <c r="X21" s="689"/>
      <c r="Y21" s="689"/>
      <c r="Z21" s="693"/>
      <c r="AA21" s="474">
        <f>'Spielplan Samstag w U18'!$P63</f>
        <v>11</v>
      </c>
      <c r="AB21" s="475" t="s">
        <v>25</v>
      </c>
      <c r="AC21" s="476">
        <f>'Spielplan Samstag w U18'!$R63</f>
        <v>4</v>
      </c>
      <c r="AD21" s="474">
        <f>'Spielplan Samstag w U18'!$Y63</f>
        <v>2</v>
      </c>
      <c r="AE21" s="475" t="s">
        <v>25</v>
      </c>
      <c r="AF21" s="477">
        <f>'Spielplan Samstag w U18'!$AA63</f>
        <v>0</v>
      </c>
      <c r="AG21" s="474">
        <f>'Spielplan Samstag w U18'!$P65</f>
        <v>11</v>
      </c>
      <c r="AH21" s="475" t="s">
        <v>25</v>
      </c>
      <c r="AI21" s="476">
        <f>'Spielplan Samstag w U18'!$R65</f>
        <v>4</v>
      </c>
      <c r="AJ21" s="474">
        <f>'Spielplan Samstag w U18'!$Y65</f>
        <v>2</v>
      </c>
      <c r="AK21" s="475" t="s">
        <v>25</v>
      </c>
      <c r="AL21" s="474">
        <f>'Spielplan Samstag w U18'!$AA65</f>
        <v>0</v>
      </c>
      <c r="AM21" s="73">
        <f>F21+L21+R21+AD21+AJ21</f>
        <v>10</v>
      </c>
      <c r="AN21" s="84" t="s">
        <v>25</v>
      </c>
      <c r="AO21" s="350">
        <f>H21+N21+T21+AF21+AL21</f>
        <v>0</v>
      </c>
      <c r="AP21" s="353"/>
      <c r="AQ21" s="75"/>
      <c r="AR21" s="309"/>
      <c r="AS21" s="347"/>
      <c r="AT21" s="329"/>
      <c r="AU21" s="329">
        <f>AM21*100000</f>
        <v>1000000</v>
      </c>
      <c r="AV21" s="329">
        <f>(AM21-AO21)*1000000</f>
        <v>10000000</v>
      </c>
      <c r="AW21" s="330"/>
      <c r="AX21" s="329">
        <f>AW22+AV21+AU21+AT20+AS20</f>
        <v>111067110</v>
      </c>
      <c r="AY21" s="679"/>
    </row>
    <row r="22" spans="1:51" ht="16.5" customHeight="1" thickBot="1">
      <c r="A22" s="841"/>
      <c r="B22" s="685"/>
      <c r="C22" s="314">
        <f>W13</f>
        <v>0</v>
      </c>
      <c r="D22" s="312" t="s">
        <v>25</v>
      </c>
      <c r="E22" s="319">
        <f>U13</f>
        <v>0</v>
      </c>
      <c r="F22" s="76">
        <f>Z13</f>
        <v>2</v>
      </c>
      <c r="G22" s="77" t="s">
        <v>25</v>
      </c>
      <c r="H22" s="85">
        <f>X13</f>
        <v>0</v>
      </c>
      <c r="I22" s="314">
        <f>W16</f>
        <v>0</v>
      </c>
      <c r="J22" s="312" t="s">
        <v>25</v>
      </c>
      <c r="K22" s="319">
        <f>U16</f>
        <v>0</v>
      </c>
      <c r="L22" s="76">
        <f>Z16</f>
        <v>2</v>
      </c>
      <c r="M22" s="77" t="s">
        <v>25</v>
      </c>
      <c r="N22" s="85">
        <f>X16</f>
        <v>0</v>
      </c>
      <c r="O22" s="314">
        <f>W19</f>
        <v>0</v>
      </c>
      <c r="P22" s="312" t="s">
        <v>25</v>
      </c>
      <c r="Q22" s="319">
        <f>U19</f>
        <v>0</v>
      </c>
      <c r="R22" s="76">
        <f>Z19</f>
        <v>2</v>
      </c>
      <c r="S22" s="77" t="s">
        <v>25</v>
      </c>
      <c r="T22" s="85">
        <f>X19</f>
        <v>0</v>
      </c>
      <c r="U22" s="690"/>
      <c r="V22" s="691"/>
      <c r="W22" s="691"/>
      <c r="X22" s="691"/>
      <c r="Y22" s="691"/>
      <c r="Z22" s="694"/>
      <c r="AA22" s="478">
        <f>'Spielplan Samstag w U18'!$S63</f>
        <v>0</v>
      </c>
      <c r="AB22" s="479" t="s">
        <v>25</v>
      </c>
      <c r="AC22" s="480">
        <f>'Spielplan Samstag w U18'!$U63</f>
        <v>0</v>
      </c>
      <c r="AD22" s="481">
        <f>'Spielplan Samstag w U18'!$AB63</f>
        <v>2</v>
      </c>
      <c r="AE22" s="482" t="s">
        <v>25</v>
      </c>
      <c r="AF22" s="483">
        <f>'Spielplan Samstag w U18'!$AD63</f>
        <v>0</v>
      </c>
      <c r="AG22" s="478">
        <f>'Spielplan Samstag w U18'!$S65</f>
        <v>0</v>
      </c>
      <c r="AH22" s="479" t="s">
        <v>25</v>
      </c>
      <c r="AI22" s="480">
        <f>'Spielplan Samstag w U18'!$U65</f>
        <v>0</v>
      </c>
      <c r="AJ22" s="481">
        <f>'Spielplan Samstag w U18'!$AB65</f>
        <v>2</v>
      </c>
      <c r="AK22" s="482" t="s">
        <v>25</v>
      </c>
      <c r="AL22" s="481">
        <f>'Spielplan Samstag w U18'!$AD65</f>
        <v>0</v>
      </c>
      <c r="AM22" s="672">
        <f>AM20-AO20</f>
        <v>67</v>
      </c>
      <c r="AN22" s="673"/>
      <c r="AO22" s="674"/>
      <c r="AP22" s="355">
        <f>F22+L22+R22+AD22+AJ22</f>
        <v>10</v>
      </c>
      <c r="AQ22" s="82" t="s">
        <v>25</v>
      </c>
      <c r="AR22" s="310">
        <f>H22+N22+T22+AF22+AL22</f>
        <v>0</v>
      </c>
      <c r="AS22" s="348"/>
      <c r="AT22" s="331"/>
      <c r="AU22" s="331"/>
      <c r="AV22" s="331"/>
      <c r="AW22" s="332">
        <f>AP22*10000000</f>
        <v>100000000</v>
      </c>
      <c r="AX22" s="331"/>
      <c r="AY22" s="680"/>
    </row>
    <row r="23" spans="1:51" ht="16.5" customHeight="1" thickTop="1">
      <c r="A23" s="839" t="s">
        <v>181</v>
      </c>
      <c r="B23" s="683" t="str">
        <f>'Gruppe B'!AC32</f>
        <v>Sachsen</v>
      </c>
      <c r="C23" s="63">
        <f>AC11</f>
        <v>10</v>
      </c>
      <c r="D23" s="63" t="s">
        <v>25</v>
      </c>
      <c r="E23" s="318">
        <f>AA11</f>
        <v>12</v>
      </c>
      <c r="F23" s="61">
        <f>AF11</f>
        <v>32</v>
      </c>
      <c r="G23" s="62" t="s">
        <v>25</v>
      </c>
      <c r="H23" s="64">
        <f>AD11</f>
        <v>34</v>
      </c>
      <c r="I23" s="63">
        <f>AC14</f>
        <v>11</v>
      </c>
      <c r="J23" s="63" t="s">
        <v>25</v>
      </c>
      <c r="K23" s="318">
        <f>AA14</f>
        <v>8</v>
      </c>
      <c r="L23" s="61">
        <f>AF14</f>
        <v>23</v>
      </c>
      <c r="M23" s="62" t="s">
        <v>25</v>
      </c>
      <c r="N23" s="64">
        <f>AD14</f>
        <v>30</v>
      </c>
      <c r="O23" s="63">
        <f>AC17</f>
        <v>11</v>
      </c>
      <c r="P23" s="63" t="s">
        <v>25</v>
      </c>
      <c r="Q23" s="318">
        <f>AA17</f>
        <v>5</v>
      </c>
      <c r="R23" s="61">
        <f>AF17</f>
        <v>22</v>
      </c>
      <c r="S23" s="62" t="s">
        <v>25</v>
      </c>
      <c r="T23" s="64">
        <f>AD17</f>
        <v>14</v>
      </c>
      <c r="U23" s="63">
        <f>AC20</f>
        <v>6</v>
      </c>
      <c r="V23" s="63" t="s">
        <v>25</v>
      </c>
      <c r="W23" s="318">
        <f>AA20</f>
        <v>11</v>
      </c>
      <c r="X23" s="61">
        <f>AF20</f>
        <v>10</v>
      </c>
      <c r="Y23" s="62" t="s">
        <v>25</v>
      </c>
      <c r="Z23" s="64">
        <f>AD20</f>
        <v>22</v>
      </c>
      <c r="AA23" s="686"/>
      <c r="AB23" s="687"/>
      <c r="AC23" s="687"/>
      <c r="AD23" s="687"/>
      <c r="AE23" s="687"/>
      <c r="AF23" s="692"/>
      <c r="AG23" s="470">
        <f>'Spielplan Samstag w U18'!$M67</f>
        <v>11</v>
      </c>
      <c r="AH23" s="471" t="s">
        <v>25</v>
      </c>
      <c r="AI23" s="472">
        <f>'Spielplan Samstag w U18'!$O67</f>
        <v>9</v>
      </c>
      <c r="AJ23" s="470">
        <f>'Spielplan Samstag w U18'!$V67</f>
        <v>22</v>
      </c>
      <c r="AK23" s="471" t="s">
        <v>25</v>
      </c>
      <c r="AL23" s="470">
        <f>'Spielplan Samstag w U18'!$X67</f>
        <v>15</v>
      </c>
      <c r="AM23" s="89">
        <f>F23+L23+R23+X23+AJ23</f>
        <v>109</v>
      </c>
      <c r="AN23" s="83" t="s">
        <v>25</v>
      </c>
      <c r="AO23" s="349">
        <f>H23+N23+T23+Z23+AL23</f>
        <v>115</v>
      </c>
      <c r="AP23" s="352"/>
      <c r="AQ23" s="66"/>
      <c r="AR23" s="308"/>
      <c r="AS23" s="346">
        <f>AM23</f>
        <v>109</v>
      </c>
      <c r="AT23" s="328">
        <f>(AM23-AO23)*1000</f>
        <v>-6000</v>
      </c>
      <c r="AU23" s="328"/>
      <c r="AV23" s="328"/>
      <c r="AW23" s="328"/>
      <c r="AX23" s="328"/>
      <c r="AY23" s="678">
        <v>4</v>
      </c>
    </row>
    <row r="24" spans="1:51" ht="16.5" customHeight="1">
      <c r="A24" s="840"/>
      <c r="B24" s="684"/>
      <c r="C24" s="67">
        <f>AC12</f>
        <v>13</v>
      </c>
      <c r="D24" s="67" t="s">
        <v>25</v>
      </c>
      <c r="E24" s="68">
        <f>AA12</f>
        <v>11</v>
      </c>
      <c r="F24" s="69">
        <f>AF12</f>
        <v>1</v>
      </c>
      <c r="G24" s="70" t="s">
        <v>25</v>
      </c>
      <c r="H24" s="72">
        <f>AD12</f>
        <v>2</v>
      </c>
      <c r="I24" s="67">
        <f>AC15</f>
        <v>6</v>
      </c>
      <c r="J24" s="67" t="s">
        <v>25</v>
      </c>
      <c r="K24" s="68">
        <f>AA15</f>
        <v>11</v>
      </c>
      <c r="L24" s="69">
        <f>AF15</f>
        <v>1</v>
      </c>
      <c r="M24" s="70" t="s">
        <v>25</v>
      </c>
      <c r="N24" s="72">
        <f>AD15</f>
        <v>2</v>
      </c>
      <c r="O24" s="67">
        <f>AC18</f>
        <v>11</v>
      </c>
      <c r="P24" s="67" t="s">
        <v>25</v>
      </c>
      <c r="Q24" s="68">
        <f>AA18</f>
        <v>9</v>
      </c>
      <c r="R24" s="69">
        <f>AF18</f>
        <v>2</v>
      </c>
      <c r="S24" s="70" t="s">
        <v>25</v>
      </c>
      <c r="T24" s="72">
        <f>AD18</f>
        <v>0</v>
      </c>
      <c r="U24" s="67">
        <f>AC21</f>
        <v>4</v>
      </c>
      <c r="V24" s="67" t="s">
        <v>25</v>
      </c>
      <c r="W24" s="68">
        <f>AA21</f>
        <v>11</v>
      </c>
      <c r="X24" s="69">
        <f>AF21</f>
        <v>0</v>
      </c>
      <c r="Y24" s="70" t="s">
        <v>25</v>
      </c>
      <c r="Z24" s="72">
        <f>AD21</f>
        <v>2</v>
      </c>
      <c r="AA24" s="688"/>
      <c r="AB24" s="689"/>
      <c r="AC24" s="689"/>
      <c r="AD24" s="689"/>
      <c r="AE24" s="689"/>
      <c r="AF24" s="693"/>
      <c r="AG24" s="474">
        <f>'Spielplan Samstag w U18'!$P67</f>
        <v>11</v>
      </c>
      <c r="AH24" s="475" t="s">
        <v>25</v>
      </c>
      <c r="AI24" s="476">
        <f>'Spielplan Samstag w U18'!$R67</f>
        <v>6</v>
      </c>
      <c r="AJ24" s="474">
        <f>'Spielplan Samstag w U18'!$Y67</f>
        <v>2</v>
      </c>
      <c r="AK24" s="475" t="s">
        <v>25</v>
      </c>
      <c r="AL24" s="474">
        <f>'Spielplan Samstag w U18'!$AA67</f>
        <v>0</v>
      </c>
      <c r="AM24" s="73">
        <f>F24+L24+R24+X24+AJ24</f>
        <v>6</v>
      </c>
      <c r="AN24" s="84" t="s">
        <v>25</v>
      </c>
      <c r="AO24" s="350">
        <f>H24+N24+T24+Z24+AL24</f>
        <v>6</v>
      </c>
      <c r="AP24" s="353"/>
      <c r="AQ24" s="75"/>
      <c r="AR24" s="309"/>
      <c r="AS24" s="347"/>
      <c r="AT24" s="329"/>
      <c r="AU24" s="329">
        <f>AM24*100000</f>
        <v>600000</v>
      </c>
      <c r="AV24" s="329">
        <f>(AM24-AO24)*1000000</f>
        <v>0</v>
      </c>
      <c r="AW24" s="330"/>
      <c r="AX24" s="329">
        <f>AW25+AV24+AU24+AT23+AS23</f>
        <v>40594109</v>
      </c>
      <c r="AY24" s="679"/>
    </row>
    <row r="25" spans="1:51" ht="16.5" customHeight="1" thickBot="1">
      <c r="A25" s="841"/>
      <c r="B25" s="685"/>
      <c r="C25" s="314">
        <f>AC13</f>
        <v>9</v>
      </c>
      <c r="D25" s="312" t="s">
        <v>25</v>
      </c>
      <c r="E25" s="319">
        <f>AA13</f>
        <v>11</v>
      </c>
      <c r="F25" s="76">
        <f>AF13</f>
        <v>0</v>
      </c>
      <c r="G25" s="77" t="s">
        <v>25</v>
      </c>
      <c r="H25" s="85">
        <f>AD13</f>
        <v>2</v>
      </c>
      <c r="I25" s="314">
        <f>AC16</f>
        <v>6</v>
      </c>
      <c r="J25" s="312" t="s">
        <v>25</v>
      </c>
      <c r="K25" s="319">
        <f>AA16</f>
        <v>11</v>
      </c>
      <c r="L25" s="76">
        <f>AF16</f>
        <v>0</v>
      </c>
      <c r="M25" s="77" t="s">
        <v>25</v>
      </c>
      <c r="N25" s="85">
        <f>AD16</f>
        <v>2</v>
      </c>
      <c r="O25" s="314">
        <f>AC19</f>
        <v>0</v>
      </c>
      <c r="P25" s="312" t="s">
        <v>25</v>
      </c>
      <c r="Q25" s="319">
        <f>AA19</f>
        <v>0</v>
      </c>
      <c r="R25" s="76">
        <f>AF19</f>
        <v>2</v>
      </c>
      <c r="S25" s="77" t="s">
        <v>25</v>
      </c>
      <c r="T25" s="85">
        <f>AD19</f>
        <v>0</v>
      </c>
      <c r="U25" s="314">
        <f>AC22</f>
        <v>0</v>
      </c>
      <c r="V25" s="312" t="s">
        <v>25</v>
      </c>
      <c r="W25" s="319">
        <f>AA22</f>
        <v>0</v>
      </c>
      <c r="X25" s="76">
        <f>AF22</f>
        <v>0</v>
      </c>
      <c r="Y25" s="77" t="s">
        <v>25</v>
      </c>
      <c r="Z25" s="85">
        <f>AD22</f>
        <v>2</v>
      </c>
      <c r="AA25" s="690"/>
      <c r="AB25" s="691"/>
      <c r="AC25" s="691"/>
      <c r="AD25" s="691"/>
      <c r="AE25" s="691"/>
      <c r="AF25" s="694"/>
      <c r="AG25" s="478">
        <f>'Spielplan Samstag w U18'!$S67</f>
        <v>0</v>
      </c>
      <c r="AH25" s="479" t="s">
        <v>25</v>
      </c>
      <c r="AI25" s="480">
        <f>'Spielplan Samstag w U18'!$U67</f>
        <v>0</v>
      </c>
      <c r="AJ25" s="481">
        <f>'Spielplan Samstag w U18'!$AB67</f>
        <v>2</v>
      </c>
      <c r="AK25" s="482" t="s">
        <v>25</v>
      </c>
      <c r="AL25" s="481">
        <f>'Spielplan Samstag w U18'!$AD67</f>
        <v>0</v>
      </c>
      <c r="AM25" s="672">
        <f>AM23-AO23</f>
        <v>-6</v>
      </c>
      <c r="AN25" s="673"/>
      <c r="AO25" s="674"/>
      <c r="AP25" s="355">
        <f>F25+L25+R25+X25+AJ25</f>
        <v>4</v>
      </c>
      <c r="AQ25" s="82" t="s">
        <v>25</v>
      </c>
      <c r="AR25" s="310">
        <f>H25+N25+T25+Z25+AL25</f>
        <v>6</v>
      </c>
      <c r="AS25" s="348"/>
      <c r="AT25" s="331"/>
      <c r="AU25" s="331"/>
      <c r="AV25" s="331"/>
      <c r="AW25" s="332">
        <f>AP25*10000000</f>
        <v>40000000</v>
      </c>
      <c r="AX25" s="331"/>
      <c r="AY25" s="680"/>
    </row>
    <row r="26" spans="1:51" ht="16.5" customHeight="1" thickTop="1">
      <c r="A26" s="839" t="s">
        <v>182</v>
      </c>
      <c r="B26" s="683" t="str">
        <f>'Gruppe B'!AC33</f>
        <v>Pfalz</v>
      </c>
      <c r="C26" s="63">
        <f>AI11</f>
        <v>6</v>
      </c>
      <c r="D26" s="63" t="s">
        <v>25</v>
      </c>
      <c r="E26" s="318">
        <f>AG11</f>
        <v>11</v>
      </c>
      <c r="F26" s="61">
        <f>AL11</f>
        <v>11</v>
      </c>
      <c r="G26" s="62" t="s">
        <v>25</v>
      </c>
      <c r="H26" s="64">
        <f>AJ11</f>
        <v>22</v>
      </c>
      <c r="I26" s="63">
        <f>AI14</f>
        <v>5</v>
      </c>
      <c r="J26" s="63" t="s">
        <v>25</v>
      </c>
      <c r="K26" s="318">
        <f>AG14</f>
        <v>11</v>
      </c>
      <c r="L26" s="61">
        <f>AL14</f>
        <v>11</v>
      </c>
      <c r="M26" s="62" t="s">
        <v>25</v>
      </c>
      <c r="N26" s="64">
        <f>AJ14</f>
        <v>22</v>
      </c>
      <c r="O26" s="63">
        <f>AI17</f>
        <v>9</v>
      </c>
      <c r="P26" s="63" t="s">
        <v>25</v>
      </c>
      <c r="Q26" s="318">
        <f>AG17</f>
        <v>11</v>
      </c>
      <c r="R26" s="61">
        <f>AL17</f>
        <v>18</v>
      </c>
      <c r="S26" s="62" t="s">
        <v>25</v>
      </c>
      <c r="T26" s="64">
        <f>AJ17</f>
        <v>22</v>
      </c>
      <c r="U26" s="63">
        <f>AI20</f>
        <v>2</v>
      </c>
      <c r="V26" s="63" t="s">
        <v>25</v>
      </c>
      <c r="W26" s="318">
        <f>AG20</f>
        <v>11</v>
      </c>
      <c r="X26" s="61">
        <f>AL20</f>
        <v>6</v>
      </c>
      <c r="Y26" s="62" t="s">
        <v>25</v>
      </c>
      <c r="Z26" s="64">
        <f>AJ20</f>
        <v>22</v>
      </c>
      <c r="AA26" s="63">
        <f>AI23</f>
        <v>9</v>
      </c>
      <c r="AB26" s="63" t="s">
        <v>25</v>
      </c>
      <c r="AC26" s="318">
        <f>AG23</f>
        <v>11</v>
      </c>
      <c r="AD26" s="61">
        <f>AL23</f>
        <v>15</v>
      </c>
      <c r="AE26" s="62" t="s">
        <v>25</v>
      </c>
      <c r="AF26" s="64">
        <f>AJ23</f>
        <v>22</v>
      </c>
      <c r="AG26" s="686"/>
      <c r="AH26" s="687"/>
      <c r="AI26" s="687"/>
      <c r="AJ26" s="687"/>
      <c r="AK26" s="687"/>
      <c r="AL26" s="687"/>
      <c r="AM26" s="89">
        <f>F26+L26+R26+X26+AD26</f>
        <v>61</v>
      </c>
      <c r="AN26" s="83" t="s">
        <v>25</v>
      </c>
      <c r="AO26" s="349">
        <f>H26+N26+T26+Z26+AF26</f>
        <v>110</v>
      </c>
      <c r="AP26" s="352"/>
      <c r="AQ26" s="66"/>
      <c r="AR26" s="308"/>
      <c r="AS26" s="346">
        <f>AM26</f>
        <v>61</v>
      </c>
      <c r="AT26" s="328">
        <f>(AM26-AO26)*1000</f>
        <v>-49000</v>
      </c>
      <c r="AU26" s="328"/>
      <c r="AV26" s="328"/>
      <c r="AW26" s="328"/>
      <c r="AX26" s="328"/>
      <c r="AY26" s="678">
        <v>6</v>
      </c>
    </row>
    <row r="27" spans="1:51" s="27" customFormat="1" ht="18" customHeight="1">
      <c r="A27" s="840"/>
      <c r="B27" s="684"/>
      <c r="C27" s="67">
        <f>AI12</f>
        <v>5</v>
      </c>
      <c r="D27" s="67" t="s">
        <v>25</v>
      </c>
      <c r="E27" s="68">
        <f>AG12</f>
        <v>11</v>
      </c>
      <c r="F27" s="69">
        <f>AL12</f>
        <v>0</v>
      </c>
      <c r="G27" s="70" t="s">
        <v>25</v>
      </c>
      <c r="H27" s="72">
        <f>AJ12</f>
        <v>2</v>
      </c>
      <c r="I27" s="67">
        <f>AI15</f>
        <v>6</v>
      </c>
      <c r="J27" s="67" t="s">
        <v>25</v>
      </c>
      <c r="K27" s="68">
        <f>AG15</f>
        <v>11</v>
      </c>
      <c r="L27" s="69">
        <f>AL15</f>
        <v>0</v>
      </c>
      <c r="M27" s="70" t="s">
        <v>25</v>
      </c>
      <c r="N27" s="72">
        <f>AJ15</f>
        <v>2</v>
      </c>
      <c r="O27" s="67">
        <f>AI18</f>
        <v>9</v>
      </c>
      <c r="P27" s="67" t="s">
        <v>25</v>
      </c>
      <c r="Q27" s="68">
        <f>AG18</f>
        <v>11</v>
      </c>
      <c r="R27" s="69">
        <f>AL18</f>
        <v>0</v>
      </c>
      <c r="S27" s="70" t="s">
        <v>25</v>
      </c>
      <c r="T27" s="72">
        <f>AJ18</f>
        <v>2</v>
      </c>
      <c r="U27" s="67">
        <f>AI21</f>
        <v>4</v>
      </c>
      <c r="V27" s="67" t="s">
        <v>25</v>
      </c>
      <c r="W27" s="68">
        <f>AG21</f>
        <v>11</v>
      </c>
      <c r="X27" s="69">
        <f>AL21</f>
        <v>0</v>
      </c>
      <c r="Y27" s="70" t="s">
        <v>25</v>
      </c>
      <c r="Z27" s="72">
        <f>AJ21</f>
        <v>2</v>
      </c>
      <c r="AA27" s="67">
        <f>AI24</f>
        <v>6</v>
      </c>
      <c r="AB27" s="67" t="s">
        <v>25</v>
      </c>
      <c r="AC27" s="68">
        <f>AG24</f>
        <v>11</v>
      </c>
      <c r="AD27" s="69">
        <f>AL24</f>
        <v>0</v>
      </c>
      <c r="AE27" s="70" t="s">
        <v>25</v>
      </c>
      <c r="AF27" s="72">
        <f>AJ24</f>
        <v>2</v>
      </c>
      <c r="AG27" s="688"/>
      <c r="AH27" s="689"/>
      <c r="AI27" s="689"/>
      <c r="AJ27" s="689"/>
      <c r="AK27" s="689"/>
      <c r="AL27" s="689"/>
      <c r="AM27" s="73">
        <f>F27+L27+R27+X27+AD27</f>
        <v>0</v>
      </c>
      <c r="AN27" s="84" t="s">
        <v>25</v>
      </c>
      <c r="AO27" s="350">
        <f>H27+T27+Z27+AF27+N27</f>
        <v>10</v>
      </c>
      <c r="AP27" s="353"/>
      <c r="AQ27" s="75"/>
      <c r="AR27" s="309"/>
      <c r="AS27" s="347"/>
      <c r="AT27" s="329"/>
      <c r="AU27" s="329">
        <f>AM27*100000</f>
        <v>0</v>
      </c>
      <c r="AV27" s="329">
        <f>(AM27-AO27)*1000000</f>
        <v>-10000000</v>
      </c>
      <c r="AW27" s="330"/>
      <c r="AX27" s="329">
        <f>AW28+AV27+AU27+AT26+AS26</f>
        <v>-10048939</v>
      </c>
      <c r="AY27" s="679"/>
    </row>
    <row r="28" spans="1:51" s="27" customFormat="1" ht="18" customHeight="1" thickBot="1">
      <c r="A28" s="841"/>
      <c r="B28" s="685"/>
      <c r="C28" s="314">
        <f>AI13</f>
        <v>0</v>
      </c>
      <c r="D28" s="312" t="s">
        <v>25</v>
      </c>
      <c r="E28" s="319">
        <f>AG13</f>
        <v>0</v>
      </c>
      <c r="F28" s="76">
        <f>AL13</f>
        <v>0</v>
      </c>
      <c r="G28" s="77" t="s">
        <v>25</v>
      </c>
      <c r="H28" s="85">
        <f>AJ13</f>
        <v>2</v>
      </c>
      <c r="I28" s="314">
        <f>AI16</f>
        <v>0</v>
      </c>
      <c r="J28" s="312" t="s">
        <v>25</v>
      </c>
      <c r="K28" s="319">
        <f>AG16</f>
        <v>0</v>
      </c>
      <c r="L28" s="76">
        <f>AL16</f>
        <v>0</v>
      </c>
      <c r="M28" s="77" t="s">
        <v>25</v>
      </c>
      <c r="N28" s="85">
        <f>AJ16</f>
        <v>2</v>
      </c>
      <c r="O28" s="314">
        <f>AI19</f>
        <v>0</v>
      </c>
      <c r="P28" s="312" t="s">
        <v>25</v>
      </c>
      <c r="Q28" s="319">
        <f>AG19</f>
        <v>0</v>
      </c>
      <c r="R28" s="76">
        <f>AL19</f>
        <v>0</v>
      </c>
      <c r="S28" s="77" t="s">
        <v>25</v>
      </c>
      <c r="T28" s="85">
        <f>AJ19</f>
        <v>2</v>
      </c>
      <c r="U28" s="314">
        <f>AI22</f>
        <v>0</v>
      </c>
      <c r="V28" s="312" t="s">
        <v>25</v>
      </c>
      <c r="W28" s="319">
        <f>AG22</f>
        <v>0</v>
      </c>
      <c r="X28" s="76">
        <f>AL22</f>
        <v>0</v>
      </c>
      <c r="Y28" s="77" t="s">
        <v>25</v>
      </c>
      <c r="Z28" s="85">
        <f>AJ22</f>
        <v>2</v>
      </c>
      <c r="AA28" s="314">
        <f>AI25</f>
        <v>0</v>
      </c>
      <c r="AB28" s="312" t="s">
        <v>25</v>
      </c>
      <c r="AC28" s="319">
        <f>AG25</f>
        <v>0</v>
      </c>
      <c r="AD28" s="76">
        <f>AL25</f>
        <v>0</v>
      </c>
      <c r="AE28" s="77" t="s">
        <v>25</v>
      </c>
      <c r="AF28" s="85">
        <f>AJ25</f>
        <v>2</v>
      </c>
      <c r="AG28" s="690"/>
      <c r="AH28" s="691"/>
      <c r="AI28" s="691"/>
      <c r="AJ28" s="691"/>
      <c r="AK28" s="691"/>
      <c r="AL28" s="691"/>
      <c r="AM28" s="672">
        <f>AM26-AO26</f>
        <v>-49</v>
      </c>
      <c r="AN28" s="673"/>
      <c r="AO28" s="674"/>
      <c r="AP28" s="355">
        <f>F28+L28+R28+X28+AD28</f>
        <v>0</v>
      </c>
      <c r="AQ28" s="82" t="s">
        <v>25</v>
      </c>
      <c r="AR28" s="310">
        <f>H28+N28+T28+Z28+AF28</f>
        <v>10</v>
      </c>
      <c r="AS28" s="348"/>
      <c r="AT28" s="331"/>
      <c r="AU28" s="331"/>
      <c r="AV28" s="331"/>
      <c r="AW28" s="332">
        <f>AP28*10000000</f>
        <v>0</v>
      </c>
      <c r="AX28" s="331"/>
      <c r="AY28" s="680"/>
    </row>
    <row r="29" spans="1:51" s="27" customFormat="1" ht="19.5" customHeight="1" thickTop="1">
      <c r="A29" s="86"/>
      <c r="AM29" s="86"/>
      <c r="AN29" s="86"/>
      <c r="AO29" s="86"/>
      <c r="AP29" s="86"/>
      <c r="AQ29" s="86"/>
      <c r="AR29" s="340"/>
      <c r="AS29" s="339"/>
      <c r="AT29" s="339"/>
      <c r="AU29" s="339"/>
      <c r="AV29" s="339"/>
      <c r="AW29" s="339"/>
      <c r="AX29" s="339"/>
      <c r="AY29" s="342"/>
    </row>
    <row r="30" spans="1:51" s="36" customFormat="1" ht="23.25" customHeight="1">
      <c r="A30" s="311"/>
      <c r="B30" s="681" t="s">
        <v>176</v>
      </c>
      <c r="C30" s="681"/>
      <c r="D30" s="681"/>
      <c r="E30" s="681"/>
      <c r="F30" s="681"/>
      <c r="G30" s="681"/>
      <c r="H30" s="681"/>
      <c r="I30" s="681"/>
      <c r="J30" s="681"/>
      <c r="K30" s="681"/>
      <c r="L30" s="681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1"/>
      <c r="AG30" s="681"/>
      <c r="AH30" s="681"/>
      <c r="AI30" s="681"/>
      <c r="AJ30" s="681"/>
      <c r="AK30" s="681"/>
      <c r="AL30" s="681"/>
      <c r="AM30" s="681"/>
      <c r="AN30" s="681"/>
      <c r="AO30" s="681"/>
      <c r="AP30" s="681"/>
      <c r="AQ30" s="681"/>
      <c r="AR30" s="681"/>
      <c r="AS30" s="681"/>
      <c r="AT30" s="681"/>
      <c r="AU30" s="681"/>
      <c r="AV30" s="681"/>
      <c r="AW30" s="681"/>
      <c r="AX30" s="681"/>
      <c r="AY30" s="681"/>
    </row>
    <row r="31" spans="2:51" ht="15.75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8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86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48"/>
      <c r="AQ31" s="48"/>
      <c r="AR31" s="48"/>
      <c r="AS31" s="337"/>
      <c r="AT31" s="338"/>
      <c r="AU31" s="338"/>
      <c r="AV31" s="338"/>
      <c r="AW31" s="335"/>
      <c r="AX31" s="338"/>
      <c r="AY31" s="343"/>
    </row>
    <row r="32" spans="2:51" ht="30" customHeight="1">
      <c r="B32" s="27"/>
      <c r="C32" s="344" t="s">
        <v>107</v>
      </c>
      <c r="D32" s="27"/>
      <c r="E32" s="27"/>
      <c r="F32" s="682" t="str">
        <f>IF(AY$11=1,B$11,IF(AY$14=1,B$14,IF(AY$17=1,B$17,IF(AY$20=1,B$20,IF(AY$23=1,B$23,IF(AY$26=1,B$26,""))))))</f>
        <v>Niedersachsen</v>
      </c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345"/>
      <c r="Y32" s="345"/>
      <c r="Z32" s="345"/>
      <c r="AA32" s="90" t="s">
        <v>110</v>
      </c>
      <c r="AB32" s="345"/>
      <c r="AC32" s="345"/>
      <c r="AD32" s="682" t="str">
        <f>IF(AY$11=4,B$11,IF(AY$14=4,B$14,IF(AY$17=4,B$17,IF(AY$20=4,B$20,IF(AY$23=4,B$23,IF(AY$26=4,B$26,""))))))</f>
        <v>Sachsen</v>
      </c>
      <c r="AE32" s="682"/>
      <c r="AF32" s="682"/>
      <c r="AG32" s="682"/>
      <c r="AH32" s="682"/>
      <c r="AI32" s="682"/>
      <c r="AJ32" s="682"/>
      <c r="AK32" s="682"/>
      <c r="AL32" s="682"/>
      <c r="AM32" s="682"/>
      <c r="AN32" s="682"/>
      <c r="AO32" s="682"/>
      <c r="AP32" s="682"/>
      <c r="AQ32" s="682"/>
      <c r="AR32" s="682"/>
      <c r="AS32" s="335"/>
      <c r="AT32" s="335"/>
      <c r="AU32" s="335"/>
      <c r="AV32" s="335"/>
      <c r="AW32" s="335"/>
      <c r="AX32" s="335"/>
      <c r="AY32" s="343"/>
    </row>
    <row r="33" spans="2:51" ht="30" customHeight="1">
      <c r="B33" s="27"/>
      <c r="C33" s="344" t="s">
        <v>108</v>
      </c>
      <c r="D33" s="27"/>
      <c r="E33" s="27"/>
      <c r="F33" s="682" t="str">
        <f>IF(AY$11=2,B$11,IF(AY$14=2,B$14,IF(AY$17=2,B$17,IF(AY$20=2,B$20,IF(AY$23=2,B$23,IF(AY$26=2,B$26,""))))))</f>
        <v>Mittelrhein</v>
      </c>
      <c r="G33" s="682"/>
      <c r="H33" s="682"/>
      <c r="I33" s="682"/>
      <c r="J33" s="682"/>
      <c r="K33" s="682"/>
      <c r="L33" s="682"/>
      <c r="M33" s="682"/>
      <c r="N33" s="682"/>
      <c r="O33" s="682"/>
      <c r="P33" s="682"/>
      <c r="Q33" s="682"/>
      <c r="R33" s="682"/>
      <c r="S33" s="682"/>
      <c r="T33" s="682"/>
      <c r="U33" s="682"/>
      <c r="V33" s="682"/>
      <c r="W33" s="682"/>
      <c r="X33" s="345"/>
      <c r="Y33" s="345"/>
      <c r="Z33" s="345"/>
      <c r="AA33" s="90" t="s">
        <v>111</v>
      </c>
      <c r="AB33" s="345"/>
      <c r="AC33" s="345"/>
      <c r="AD33" s="682" t="str">
        <f>IF(AY$11=5,B$11,IF(AY$14=5,B$14,IF(AY$17=5,B$17,IF(AY$20=5,B$20,IF(AY$23=5,B$23,IF(AY$26=5,B$26,""))))))</f>
        <v>Berlin/Brandenburg</v>
      </c>
      <c r="AE33" s="682"/>
      <c r="AF33" s="682"/>
      <c r="AG33" s="682"/>
      <c r="AH33" s="682"/>
      <c r="AI33" s="682"/>
      <c r="AJ33" s="682"/>
      <c r="AK33" s="682"/>
      <c r="AL33" s="682"/>
      <c r="AM33" s="682"/>
      <c r="AN33" s="682"/>
      <c r="AO33" s="682"/>
      <c r="AP33" s="682"/>
      <c r="AQ33" s="682"/>
      <c r="AR33" s="682"/>
      <c r="AS33" s="336"/>
      <c r="AT33" s="335"/>
      <c r="AU33" s="335"/>
      <c r="AV33" s="335"/>
      <c r="AW33" s="48"/>
      <c r="AX33" s="335"/>
      <c r="AY33" s="343"/>
    </row>
    <row r="34" spans="2:51" ht="30" customHeight="1">
      <c r="B34" s="27"/>
      <c r="C34" s="344" t="s">
        <v>109</v>
      </c>
      <c r="D34" s="27"/>
      <c r="E34" s="27"/>
      <c r="F34" s="682" t="str">
        <f>IF(AY$11=3,B$11,IF(AY$14=3,B$14,IF(AY$17=3,B$17,IF(AY$20=3,B$20,IF(AY$23=3,B$23,IF(AY$26=3,B$26,""))))))</f>
        <v>Baden</v>
      </c>
      <c r="G34" s="682"/>
      <c r="H34" s="682"/>
      <c r="I34" s="682"/>
      <c r="J34" s="682"/>
      <c r="K34" s="682"/>
      <c r="L34" s="682"/>
      <c r="M34" s="682"/>
      <c r="N34" s="682"/>
      <c r="O34" s="682"/>
      <c r="P34" s="682"/>
      <c r="Q34" s="682"/>
      <c r="R34" s="682"/>
      <c r="S34" s="682"/>
      <c r="T34" s="682"/>
      <c r="U34" s="682"/>
      <c r="V34" s="682"/>
      <c r="W34" s="682"/>
      <c r="X34" s="345"/>
      <c r="Y34" s="345"/>
      <c r="Z34" s="345"/>
      <c r="AA34" s="90" t="s">
        <v>112</v>
      </c>
      <c r="AB34" s="345"/>
      <c r="AC34" s="345"/>
      <c r="AD34" s="682" t="str">
        <f>IF(AY$11=6,B$11,IF(AY$14=6,B$14,IF(AY$17=6,B$17,IF(AY$20=6,B$20,IF(AY$23=6,B$23,IF(AY$26=6,B$26,""))))))</f>
        <v>Pfalz</v>
      </c>
      <c r="AE34" s="682"/>
      <c r="AF34" s="682"/>
      <c r="AG34" s="682"/>
      <c r="AH34" s="682"/>
      <c r="AI34" s="682"/>
      <c r="AJ34" s="682"/>
      <c r="AK34" s="682"/>
      <c r="AL34" s="682"/>
      <c r="AM34" s="682"/>
      <c r="AN34" s="682"/>
      <c r="AO34" s="682"/>
      <c r="AP34" s="682"/>
      <c r="AQ34" s="682"/>
      <c r="AR34" s="682"/>
      <c r="AS34" s="337"/>
      <c r="AT34" s="338"/>
      <c r="AU34" s="338"/>
      <c r="AV34" s="338"/>
      <c r="AW34" s="335"/>
      <c r="AX34" s="338"/>
      <c r="AY34" s="343"/>
    </row>
    <row r="35" spans="1:51" s="320" customFormat="1" ht="12.75" hidden="1">
      <c r="A35" s="333"/>
      <c r="AS35" s="333"/>
      <c r="AT35" s="333"/>
      <c r="AU35" s="334"/>
      <c r="AV35" s="333"/>
      <c r="AW35" s="333"/>
      <c r="AX35" s="334"/>
      <c r="AY35" s="341">
        <f>IF(AY11="",0,AY11+AY14+AY17+AY20+AY23+AY26)</f>
        <v>21</v>
      </c>
    </row>
    <row r="36" spans="45:50" ht="12.75">
      <c r="AS36"/>
      <c r="AT36"/>
      <c r="AU36"/>
      <c r="AV36"/>
      <c r="AW36"/>
      <c r="AX36"/>
    </row>
  </sheetData>
  <sheetProtection/>
  <mergeCells count="69">
    <mergeCell ref="A7:B10"/>
    <mergeCell ref="A1:AY1"/>
    <mergeCell ref="A3:AY3"/>
    <mergeCell ref="A26:A28"/>
    <mergeCell ref="A23:A25"/>
    <mergeCell ref="A20:A22"/>
    <mergeCell ref="A17:A19"/>
    <mergeCell ref="A14:A16"/>
    <mergeCell ref="A11:A13"/>
    <mergeCell ref="AY26:AY28"/>
    <mergeCell ref="F34:W34"/>
    <mergeCell ref="AD34:AR34"/>
    <mergeCell ref="AG7:AL7"/>
    <mergeCell ref="AA7:AF7"/>
    <mergeCell ref="U7:Z7"/>
    <mergeCell ref="O7:T7"/>
    <mergeCell ref="I7:N7"/>
    <mergeCell ref="C7:H7"/>
    <mergeCell ref="AM28:AO28"/>
    <mergeCell ref="B30:AY30"/>
    <mergeCell ref="F32:W32"/>
    <mergeCell ref="AD32:AR32"/>
    <mergeCell ref="F33:W33"/>
    <mergeCell ref="AD33:AR33"/>
    <mergeCell ref="AY17:AY19"/>
    <mergeCell ref="AM19:AO19"/>
    <mergeCell ref="AY20:AY22"/>
    <mergeCell ref="AM22:AO22"/>
    <mergeCell ref="AY23:AY25"/>
    <mergeCell ref="AM25:AO25"/>
    <mergeCell ref="AY8:AY10"/>
    <mergeCell ref="AM10:AO10"/>
    <mergeCell ref="AY11:AY13"/>
    <mergeCell ref="AM13:AO13"/>
    <mergeCell ref="AY14:AY16"/>
    <mergeCell ref="AM16:AO16"/>
    <mergeCell ref="AM8:AO8"/>
    <mergeCell ref="AM9:AO9"/>
    <mergeCell ref="AP10:AR10"/>
    <mergeCell ref="E4:O4"/>
    <mergeCell ref="U4:AA4"/>
    <mergeCell ref="AC4:AO4"/>
    <mergeCell ref="B5:Q5"/>
    <mergeCell ref="U5:AW5"/>
    <mergeCell ref="I6:N6"/>
    <mergeCell ref="O6:T6"/>
    <mergeCell ref="C8:H10"/>
    <mergeCell ref="I8:N10"/>
    <mergeCell ref="O8:T10"/>
    <mergeCell ref="U8:Z10"/>
    <mergeCell ref="AA8:AF10"/>
    <mergeCell ref="AG8:AL10"/>
    <mergeCell ref="B11:B13"/>
    <mergeCell ref="C11:E11"/>
    <mergeCell ref="F11:H11"/>
    <mergeCell ref="C12:E12"/>
    <mergeCell ref="F12:H12"/>
    <mergeCell ref="C13:E13"/>
    <mergeCell ref="F13:H13"/>
    <mergeCell ref="B14:B16"/>
    <mergeCell ref="I14:N16"/>
    <mergeCell ref="B17:B19"/>
    <mergeCell ref="O17:T19"/>
    <mergeCell ref="B26:B28"/>
    <mergeCell ref="AG26:AL28"/>
    <mergeCell ref="B20:B22"/>
    <mergeCell ref="U20:Z22"/>
    <mergeCell ref="B23:B25"/>
    <mergeCell ref="AA23:AF2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9">
      <selection activeCell="B12" sqref="B12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  <col min="8" max="8" width="24.140625" style="0" customWidth="1"/>
  </cols>
  <sheetData>
    <row r="1" spans="1:8" ht="30" customHeight="1">
      <c r="A1" s="659" t="s">
        <v>0</v>
      </c>
      <c r="B1" s="659"/>
      <c r="C1" s="659"/>
      <c r="D1" s="659"/>
      <c r="E1" s="659"/>
      <c r="F1" s="659"/>
      <c r="G1" s="659"/>
      <c r="H1" s="659"/>
    </row>
    <row r="2" ht="30" customHeight="1"/>
    <row r="3" ht="30" customHeight="1"/>
    <row r="4" ht="30" customHeight="1"/>
    <row r="5" spans="1:8" ht="30" customHeight="1">
      <c r="A5" s="844" t="s">
        <v>211</v>
      </c>
      <c r="B5" s="844"/>
      <c r="C5" s="844"/>
      <c r="D5" s="844"/>
      <c r="E5" s="844"/>
      <c r="F5" s="844"/>
      <c r="G5" s="844"/>
      <c r="H5" s="844"/>
    </row>
    <row r="6" ht="30" customHeight="1"/>
    <row r="7" spans="1:6" ht="30" customHeight="1">
      <c r="A7" s="845" t="s">
        <v>209</v>
      </c>
      <c r="B7" s="845"/>
      <c r="C7" s="81"/>
      <c r="D7" s="91">
        <v>42637</v>
      </c>
      <c r="E7" s="88" t="s">
        <v>113</v>
      </c>
      <c r="F7" s="92">
        <v>42638</v>
      </c>
    </row>
    <row r="8" spans="1:4" ht="30" customHeight="1">
      <c r="A8" s="819"/>
      <c r="B8" s="819"/>
      <c r="C8" s="819"/>
      <c r="D8" s="90"/>
    </row>
    <row r="9" ht="30" customHeight="1"/>
    <row r="10" spans="1:10" ht="30" customHeight="1">
      <c r="A10" s="842" t="s">
        <v>114</v>
      </c>
      <c r="B10" s="842"/>
      <c r="C10" s="842"/>
      <c r="D10" s="842"/>
      <c r="E10" s="93"/>
      <c r="F10" s="843" t="str">
        <f>'Gruppe A'!N6</f>
        <v>weiblich U18</v>
      </c>
      <c r="G10" s="843"/>
      <c r="H10" s="843"/>
      <c r="J10" s="81"/>
    </row>
    <row r="11" ht="30" customHeight="1">
      <c r="J11" s="81"/>
    </row>
    <row r="12" spans="2:12" ht="30" customHeight="1">
      <c r="B12" s="94" t="s">
        <v>101</v>
      </c>
      <c r="C12" s="846" t="str">
        <f>IF(VLOOKUP(H12,'Nam-Konv'!A$2:B$13,2,FALSE)="","",VLOOKUP(H12,'Nam-Konv'!A$2:B$13,2,FALSE))</f>
        <v>Bayerischer Turnspielverband</v>
      </c>
      <c r="D12" s="846"/>
      <c r="E12" s="846"/>
      <c r="F12" s="846"/>
      <c r="G12" s="846"/>
      <c r="H12" s="553" t="str">
        <f>IF('Spielplan Sonntag w U18'!AB26+'Spielplan Sonntag w U18'!AD26=0,"",IF('Spielplan Sonntag w U18'!AB26=2,'Spielplan Sonntag w U18'!G26,'Spielplan Sonntag w U18'!I26))</f>
        <v>Bayern</v>
      </c>
      <c r="J12" s="81"/>
      <c r="L12" s="627" t="str">
        <f>C12</f>
        <v>Bayerischer Turnspielverband</v>
      </c>
    </row>
    <row r="13" spans="2:12" ht="30" customHeight="1">
      <c r="B13" s="94" t="s">
        <v>103</v>
      </c>
      <c r="C13" s="846" t="str">
        <f>IF(VLOOKUP(H13,'Nam-Konv'!A$2:B$13,2,FALSE)="","",VLOOKUP(H13,'Nam-Konv'!A$2:B$13,2,FALSE))</f>
        <v>Rheinischer Turnerbund</v>
      </c>
      <c r="D13" s="846"/>
      <c r="E13" s="846"/>
      <c r="F13" s="846"/>
      <c r="G13" s="846"/>
      <c r="H13" s="553" t="str">
        <f>IF('Spielplan Sonntag w U18'!AB26+'Spielplan Sonntag w U18'!AD26=0,"",IF('Spielplan Sonntag w U18'!AB26=2,'Spielplan Sonntag w U18'!I26,'Spielplan Sonntag w U18'!G26))</f>
        <v>Rheinland</v>
      </c>
      <c r="J13" s="81"/>
      <c r="L13" s="627" t="str">
        <f aca="true" t="shared" si="0" ref="L13:L23">C13</f>
        <v>Rheinischer Turnerbund</v>
      </c>
    </row>
    <row r="14" spans="2:12" ht="30" customHeight="1">
      <c r="B14" s="94" t="s">
        <v>105</v>
      </c>
      <c r="C14" s="846" t="str">
        <f>IF(VLOOKUP(H14,'Nam-Konv'!A$2:B$13,2,FALSE)="","",VLOOKUP(H14,'Nam-Konv'!A$2:B$13,2,FALSE))</f>
        <v>Schwäbischer Turnerbund</v>
      </c>
      <c r="D14" s="846"/>
      <c r="E14" s="846"/>
      <c r="F14" s="846"/>
      <c r="G14" s="846"/>
      <c r="H14" s="553" t="str">
        <f>IF('Spielplan Sonntag w U18'!AB24+'Spielplan Sonntag w U18'!AD24=0,"",IF('Spielplan Sonntag w U18'!AB24=2,'Spielplan Sonntag w U18'!G24,'Spielplan Sonntag w U18'!I24))</f>
        <v>Schwaben</v>
      </c>
      <c r="J14" s="81"/>
      <c r="L14" s="627" t="str">
        <f t="shared" si="0"/>
        <v>Schwäbischer Turnerbund</v>
      </c>
    </row>
    <row r="15" spans="2:12" ht="30" customHeight="1">
      <c r="B15" s="94" t="s">
        <v>102</v>
      </c>
      <c r="C15" s="846" t="str">
        <f>IF(VLOOKUP(H15,'Nam-Konv'!A$2:B$13,2,FALSE)="","",VLOOKUP(H15,'Nam-Konv'!A$2:B$13,2,FALSE))</f>
        <v>Schleswig-Holsteinischer Turnerbund</v>
      </c>
      <c r="D15" s="846"/>
      <c r="E15" s="846"/>
      <c r="F15" s="846"/>
      <c r="G15" s="846"/>
      <c r="H15" s="553" t="str">
        <f>IF('Spielplan Sonntag w U18'!AB24+'Spielplan Sonntag w U18'!AD24=0,"",IF('Spielplan Sonntag w U18'!AB24=2,'Spielplan Sonntag w U18'!I24,'Spielplan Sonntag w U18'!G24))</f>
        <v>Schleswig-Holstein</v>
      </c>
      <c r="J15" s="81"/>
      <c r="L15" s="627" t="str">
        <f t="shared" si="0"/>
        <v>Schleswig-Holsteinischer Turnerbund</v>
      </c>
    </row>
    <row r="16" spans="2:12" ht="30" customHeight="1">
      <c r="B16" s="94" t="s">
        <v>104</v>
      </c>
      <c r="C16" s="846" t="str">
        <f>IF(VLOOKUP(H16,'Nam-Konv'!A$2:B$13,2,FALSE)="","",VLOOKUP(H16,'Nam-Konv'!A$2:B$13,2,FALSE))</f>
        <v>Westfälischer Turnerbund</v>
      </c>
      <c r="D16" s="846"/>
      <c r="E16" s="846"/>
      <c r="F16" s="846"/>
      <c r="G16" s="846"/>
      <c r="H16" s="553" t="str">
        <f>IF('Spielplan Sonntag w U18'!AB22+'Spielplan Sonntag w U18'!AD22=0,"",IF('Spielplan Sonntag w U18'!AB22=2,'Spielplan Sonntag w U18'!G22,'Spielplan Sonntag w U18'!I22))</f>
        <v>Westfalen</v>
      </c>
      <c r="J16" s="81"/>
      <c r="L16" s="627" t="str">
        <f t="shared" si="0"/>
        <v>Westfälischer Turnerbund</v>
      </c>
    </row>
    <row r="17" spans="2:12" ht="30" customHeight="1">
      <c r="B17" s="94" t="s">
        <v>106</v>
      </c>
      <c r="C17" s="846" t="str">
        <f>IF(VLOOKUP(H17,'Nam-Konv'!A$2:B$13,2,FALSE)="","",VLOOKUP(H17,'Nam-Konv'!A$2:B$13,2,FALSE))</f>
        <v>Hessischer Turnverband</v>
      </c>
      <c r="D17" s="846"/>
      <c r="E17" s="846"/>
      <c r="F17" s="846"/>
      <c r="G17" s="846"/>
      <c r="H17" s="553" t="str">
        <f>IF('Spielplan Sonntag w U18'!AB22+'Spielplan Sonntag w U18'!AD22=0,"",IF('Spielplan Sonntag w U18'!AB22=2,'Spielplan Sonntag w U18'!I22,'Spielplan Sonntag w U18'!G22))</f>
        <v>Hessen</v>
      </c>
      <c r="J17" s="81"/>
      <c r="L17" s="627" t="str">
        <f t="shared" si="0"/>
        <v>Hessischer Turnverband</v>
      </c>
    </row>
    <row r="18" spans="2:12" ht="30" customHeight="1">
      <c r="B18" s="94" t="s">
        <v>107</v>
      </c>
      <c r="C18" s="846" t="str">
        <f>IF(VLOOKUP(H18,'Nam-Konv'!A$2:B$13,2,FALSE)="","",VLOOKUP(H18,'Nam-Konv'!A$2:B$13,2,FALSE))</f>
        <v>Niedersächsischer Turnerbund</v>
      </c>
      <c r="D18" s="846"/>
      <c r="E18" s="846"/>
      <c r="F18" s="846"/>
      <c r="G18" s="846"/>
      <c r="H18" s="553" t="str">
        <f>'Gruppe C'!$F$32</f>
        <v>Niedersachsen</v>
      </c>
      <c r="J18" s="81"/>
      <c r="L18" s="627" t="str">
        <f t="shared" si="0"/>
        <v>Niedersächsischer Turnerbund</v>
      </c>
    </row>
    <row r="19" spans="2:12" ht="30" customHeight="1">
      <c r="B19" s="94" t="s">
        <v>108</v>
      </c>
      <c r="C19" s="846" t="str">
        <f>IF(VLOOKUP(H19,'Nam-Konv'!A$2:B$13,2,FALSE)="","",VLOOKUP(H19,'Nam-Konv'!A$2:B$13,2,FALSE))</f>
        <v>Landesturnverband Mittelrhein</v>
      </c>
      <c r="D19" s="846"/>
      <c r="E19" s="846"/>
      <c r="F19" s="846"/>
      <c r="G19" s="846"/>
      <c r="H19" s="553" t="str">
        <f>'Gruppe C'!$F$33</f>
        <v>Mittelrhein</v>
      </c>
      <c r="J19" s="81"/>
      <c r="L19" s="627" t="str">
        <f t="shared" si="0"/>
        <v>Landesturnverband Mittelrhein</v>
      </c>
    </row>
    <row r="20" spans="2:12" ht="30" customHeight="1">
      <c r="B20" s="94" t="s">
        <v>109</v>
      </c>
      <c r="C20" s="846" t="str">
        <f>IF(VLOOKUP(H20,'Nam-Konv'!A$2:B$13,2,FALSE)="","",VLOOKUP(H20,'Nam-Konv'!A$2:B$13,2,FALSE))</f>
        <v>Badischer Turnerbund</v>
      </c>
      <c r="D20" s="846"/>
      <c r="E20" s="846"/>
      <c r="F20" s="846"/>
      <c r="G20" s="846"/>
      <c r="H20" s="553" t="str">
        <f>'Gruppe C'!$F$34</f>
        <v>Baden</v>
      </c>
      <c r="J20" s="81"/>
      <c r="L20" s="627" t="str">
        <f t="shared" si="0"/>
        <v>Badischer Turnerbund</v>
      </c>
    </row>
    <row r="21" spans="2:12" ht="30" customHeight="1">
      <c r="B21" s="94" t="s">
        <v>110</v>
      </c>
      <c r="C21" s="846" t="str">
        <f>IF(VLOOKUP(H21,'Nam-Konv'!A$2:B$13,2,FALSE)="","",VLOOKUP(H21,'Nam-Konv'!A$2:B$13,2,FALSE))</f>
        <v>Sächsischer Turnverband</v>
      </c>
      <c r="D21" s="846"/>
      <c r="E21" s="846"/>
      <c r="F21" s="846"/>
      <c r="G21" s="846"/>
      <c r="H21" s="553" t="str">
        <f>'Gruppe C'!$AD$32</f>
        <v>Sachsen</v>
      </c>
      <c r="J21" s="81"/>
      <c r="L21" s="627" t="str">
        <f t="shared" si="0"/>
        <v>Sächsischer Turnverband</v>
      </c>
    </row>
    <row r="22" spans="2:12" ht="30" customHeight="1">
      <c r="B22" s="94" t="s">
        <v>111</v>
      </c>
      <c r="C22" s="846" t="str">
        <f>IF(VLOOKUP(H22,'Nam-Konv'!A$2:B$13,2,FALSE)="","",VLOOKUP(H22,'Nam-Konv'!A$2:B$13,2,FALSE))</f>
        <v>Berliner/Märkischer Turnerbund</v>
      </c>
      <c r="D22" s="846"/>
      <c r="E22" s="846"/>
      <c r="F22" s="846"/>
      <c r="G22" s="846"/>
      <c r="H22" s="553" t="str">
        <f>'Gruppe C'!$AD$33</f>
        <v>Berlin/Brandenburg</v>
      </c>
      <c r="J22" s="81"/>
      <c r="L22" s="627" t="str">
        <f t="shared" si="0"/>
        <v>Berliner/Märkischer Turnerbund</v>
      </c>
    </row>
    <row r="23" spans="2:12" ht="30" customHeight="1">
      <c r="B23" s="94" t="s">
        <v>112</v>
      </c>
      <c r="C23" s="846" t="str">
        <f>IF(VLOOKUP(H23,'Nam-Konv'!A$2:B$13,2,FALSE)="","",VLOOKUP(H23,'Nam-Konv'!A$2:B$13,2,FALSE))</f>
        <v>Pfälzer Turnerbund</v>
      </c>
      <c r="D23" s="846"/>
      <c r="E23" s="846"/>
      <c r="F23" s="846"/>
      <c r="G23" s="846"/>
      <c r="H23" s="553" t="str">
        <f>'Gruppe C'!$AD$34</f>
        <v>Pfalz</v>
      </c>
      <c r="J23" s="81"/>
      <c r="L23" s="627" t="str">
        <f t="shared" si="0"/>
        <v>Pfälzer Turnerbund</v>
      </c>
    </row>
    <row r="24" spans="2:10" ht="30" customHeight="1">
      <c r="B24" s="94"/>
      <c r="C24" s="95"/>
      <c r="D24" s="95"/>
      <c r="E24" s="95"/>
      <c r="F24" s="95"/>
      <c r="J24" s="81"/>
    </row>
    <row r="25" spans="2:10" ht="30" customHeight="1">
      <c r="B25" s="94"/>
      <c r="J25" s="81"/>
    </row>
    <row r="26" ht="30" customHeight="1">
      <c r="B26" s="94"/>
    </row>
  </sheetData>
  <sheetProtection/>
  <mergeCells count="18">
    <mergeCell ref="C18:G18"/>
    <mergeCell ref="C19:G19"/>
    <mergeCell ref="C20:G20"/>
    <mergeCell ref="C21:G21"/>
    <mergeCell ref="C22:G22"/>
    <mergeCell ref="C23:G23"/>
    <mergeCell ref="C12:G12"/>
    <mergeCell ref="C13:G13"/>
    <mergeCell ref="C14:G14"/>
    <mergeCell ref="C15:G15"/>
    <mergeCell ref="C16:G16"/>
    <mergeCell ref="C17:G17"/>
    <mergeCell ref="A1:H1"/>
    <mergeCell ref="A10:D10"/>
    <mergeCell ref="F10:H10"/>
    <mergeCell ref="A5:H5"/>
    <mergeCell ref="A7:B7"/>
    <mergeCell ref="A8:C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2" width="35.8515625" style="550" customWidth="1"/>
    <col min="3" max="16384" width="11.421875" style="550" customWidth="1"/>
  </cols>
  <sheetData>
    <row r="1" spans="1:2" ht="34.5" customHeight="1">
      <c r="A1" s="847" t="s">
        <v>207</v>
      </c>
      <c r="B1" s="847"/>
    </row>
    <row r="2" spans="1:2" ht="27" customHeight="1">
      <c r="A2" s="551" t="str">
        <f>'Spielplan Samstag w U18'!S13</f>
        <v>Bayern</v>
      </c>
      <c r="B2" s="632" t="s">
        <v>223</v>
      </c>
    </row>
    <row r="3" spans="1:2" ht="27" customHeight="1">
      <c r="A3" s="551" t="str">
        <f>'Spielplan Samstag w U18'!S16</f>
        <v>Hessen</v>
      </c>
      <c r="B3" s="552" t="s">
        <v>202</v>
      </c>
    </row>
    <row r="4" spans="1:2" ht="27" customHeight="1">
      <c r="A4" s="551" t="str">
        <f>'Spielplan Samstag w U18'!S15</f>
        <v>Pfalz</v>
      </c>
      <c r="B4" s="552" t="s">
        <v>215</v>
      </c>
    </row>
    <row r="5" spans="1:2" ht="27" customHeight="1">
      <c r="A5" s="551" t="str">
        <f>'Spielplan Samstag w U18'!H14</f>
        <v>Westfalen</v>
      </c>
      <c r="B5" s="552" t="s">
        <v>206</v>
      </c>
    </row>
    <row r="6" spans="1:2" ht="27" customHeight="1">
      <c r="A6" s="551" t="str">
        <f>'Spielplan Samstag w U18'!H12</f>
        <v>Schwaben</v>
      </c>
      <c r="B6" s="552" t="s">
        <v>198</v>
      </c>
    </row>
    <row r="7" spans="1:2" ht="27" customHeight="1">
      <c r="A7" s="551" t="str">
        <f>'Spielplan Samstag w U18'!S14</f>
        <v>Sachsen</v>
      </c>
      <c r="B7" s="552" t="s">
        <v>201</v>
      </c>
    </row>
    <row r="8" spans="1:2" ht="27" customHeight="1">
      <c r="A8" s="551" t="str">
        <f>'Spielplan Samstag w U18'!S11</f>
        <v>Niedersachsen</v>
      </c>
      <c r="B8" s="552" t="s">
        <v>197</v>
      </c>
    </row>
    <row r="9" spans="1:2" ht="27" customHeight="1">
      <c r="A9" s="551" t="str">
        <f>'Spielplan Samstag w U18'!H11</f>
        <v>Schleswig-Holstein</v>
      </c>
      <c r="B9" s="552" t="s">
        <v>205</v>
      </c>
    </row>
    <row r="10" spans="1:2" ht="27" customHeight="1">
      <c r="A10" s="551" t="str">
        <f>'Spielplan Samstag w U18'!S12</f>
        <v>Rheinland</v>
      </c>
      <c r="B10" s="552" t="s">
        <v>200</v>
      </c>
    </row>
    <row r="11" spans="1:2" ht="27" customHeight="1">
      <c r="A11" s="551" t="str">
        <f>'Spielplan Samstag w U18'!H13</f>
        <v>Baden</v>
      </c>
      <c r="B11" s="552" t="s">
        <v>199</v>
      </c>
    </row>
    <row r="12" spans="1:2" ht="27" customHeight="1">
      <c r="A12" s="551" t="str">
        <f>'Spielplan Samstag w U18'!H15</f>
        <v>Berlin/Brandenburg</v>
      </c>
      <c r="B12" s="552" t="s">
        <v>204</v>
      </c>
    </row>
    <row r="13" spans="1:2" ht="27" customHeight="1">
      <c r="A13" s="551" t="str">
        <f>'Spielplan Samstag w U18'!H16</f>
        <v>Mittelrhein</v>
      </c>
      <c r="B13" s="552" t="s">
        <v>203</v>
      </c>
    </row>
  </sheetData>
  <sheetProtection/>
  <mergeCells count="1">
    <mergeCell ref="A1:B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</dc:creator>
  <cp:keywords/>
  <dc:description/>
  <cp:lastModifiedBy>AL</cp:lastModifiedBy>
  <cp:lastPrinted>2016-09-25T12:26:21Z</cp:lastPrinted>
  <dcterms:created xsi:type="dcterms:W3CDTF">2013-08-10T09:21:55Z</dcterms:created>
  <dcterms:modified xsi:type="dcterms:W3CDTF">2016-09-25T14:53:21Z</dcterms:modified>
  <cp:category/>
  <cp:version/>
  <cp:contentType/>
  <cp:contentStatus/>
</cp:coreProperties>
</file>