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firstSheet="4" activeTab="11"/>
  </bookViews>
  <sheets>
    <sheet name="Spielplan Sa" sheetId="1" r:id="rId1"/>
    <sheet name="Ergebnisse Sa" sheetId="2" r:id="rId2"/>
    <sheet name="Gruppe A" sheetId="3" r:id="rId3"/>
    <sheet name="Gruppe B" sheetId="4" r:id="rId4"/>
    <sheet name="Gruppe C" sheetId="5" r:id="rId5"/>
    <sheet name="Gruppe D" sheetId="6" r:id="rId6"/>
    <sheet name="Spielbericht" sheetId="7" r:id="rId7"/>
    <sheet name="Abschlusstabelle Sa" sheetId="8" r:id="rId8"/>
    <sheet name="Spielplan So" sheetId="9" r:id="rId9"/>
    <sheet name="Ergebnisse So" sheetId="10" r:id="rId10"/>
    <sheet name="Gruppe E" sheetId="11" r:id="rId11"/>
    <sheet name="Abschlusstabelle So" sheetId="12" r:id="rId12"/>
  </sheets>
  <definedNames>
    <definedName name="_xlnm.Print_Area" localSheetId="7">'Abschlusstabelle Sa'!$A$1:$N$26</definedName>
    <definedName name="_xlnm.Print_Area" localSheetId="11">'Abschlusstabelle So'!$A$1:$H$41</definedName>
    <definedName name="_xlnm.Print_Area" localSheetId="1">'Ergebnisse Sa'!$A$1:$BU$116</definedName>
    <definedName name="_xlnm.Print_Area" localSheetId="9">'Ergebnisse So'!$G$1:$AN$35</definedName>
    <definedName name="_xlnm.Print_Area" localSheetId="2">'Gruppe A'!$A$1:$AL$35</definedName>
    <definedName name="_xlnm.Print_Area" localSheetId="3">'Gruppe B'!$A$1:$AL$35</definedName>
    <definedName name="_xlnm.Print_Area" localSheetId="4">'Gruppe C'!$A$1:$AL$34</definedName>
    <definedName name="_xlnm.Print_Area" localSheetId="5">'Gruppe D'!$A$1:$AR$37</definedName>
    <definedName name="_xlnm.Print_Area" localSheetId="10">'Gruppe E'!$A$1:$AR$37</definedName>
    <definedName name="_xlnm.Print_Area" localSheetId="6">'Spielbericht'!$A$1:$AI$42</definedName>
    <definedName name="_xlnm.Print_Area" localSheetId="0">'Spielplan Sa'!$A$1:$U$44</definedName>
    <definedName name="_xlnm.Print_Area" localSheetId="8">'Spielplan So'!$A$1:$N$45</definedName>
    <definedName name="PlanS">'Ergebnisse Sa'!$A$1:$BU$131</definedName>
  </definedNames>
  <calcPr fullCalcOnLoad="1"/>
</workbook>
</file>

<file path=xl/sharedStrings.xml><?xml version="1.0" encoding="utf-8"?>
<sst xmlns="http://schemas.openxmlformats.org/spreadsheetml/2006/main" count="1676" uniqueCount="242">
  <si>
    <t>Gruppeneinteilung und Spielplan Vorrunde</t>
  </si>
  <si>
    <t>Begrüßung:</t>
  </si>
  <si>
    <t>DG</t>
  </si>
  <si>
    <t>Zeit</t>
  </si>
  <si>
    <t>LR / Anschr.</t>
  </si>
  <si>
    <t xml:space="preserve"> </t>
  </si>
  <si>
    <t xml:space="preserve"> - </t>
  </si>
  <si>
    <t xml:space="preserve"> -</t>
  </si>
  <si>
    <t>Ergebnisse Gruppe A</t>
  </si>
  <si>
    <t>Satz</t>
  </si>
  <si>
    <t>:</t>
  </si>
  <si>
    <t>2.</t>
  </si>
  <si>
    <t>1.</t>
  </si>
  <si>
    <t>3.</t>
  </si>
  <si>
    <t>Faustball</t>
  </si>
  <si>
    <t>/</t>
  </si>
  <si>
    <t>Gruppe A</t>
  </si>
  <si>
    <t>Bälle</t>
  </si>
  <si>
    <t>Sätze</t>
  </si>
  <si>
    <t>Punkte</t>
  </si>
  <si>
    <t>1. Satz</t>
  </si>
  <si>
    <t>2. Satz</t>
  </si>
  <si>
    <t>3. Satz</t>
  </si>
  <si>
    <t>Ergebnisse Gruppe C</t>
  </si>
  <si>
    <t>Ergebnisse Gruppe D</t>
  </si>
  <si>
    <t>Ergebnisse Gruppe B</t>
  </si>
  <si>
    <t>4.</t>
  </si>
  <si>
    <t>5.</t>
  </si>
  <si>
    <t>6.</t>
  </si>
  <si>
    <t>Platz</t>
  </si>
  <si>
    <t>SPNr</t>
  </si>
  <si>
    <t>SpNr</t>
  </si>
  <si>
    <t>Gruppe B</t>
  </si>
  <si>
    <t>Gruppe C</t>
  </si>
  <si>
    <t>Gruppe D</t>
  </si>
  <si>
    <t>anschl.</t>
  </si>
  <si>
    <t>Abschlusstabelle nach der Vorrunde</t>
  </si>
  <si>
    <t>Gruppe A:</t>
  </si>
  <si>
    <t>Gruppe B:</t>
  </si>
  <si>
    <t>Gruppe C:</t>
  </si>
  <si>
    <t>Deutsche Meisterschaft</t>
  </si>
  <si>
    <t>Feld 5</t>
  </si>
  <si>
    <t>7.</t>
  </si>
  <si>
    <t>Spielrunde</t>
  </si>
  <si>
    <t>Datum</t>
  </si>
  <si>
    <t>Schiedsrichter</t>
  </si>
  <si>
    <t>Spielbeginn</t>
  </si>
  <si>
    <t>Uhr</t>
  </si>
  <si>
    <t>Klasse</t>
  </si>
  <si>
    <t>Durchgang</t>
  </si>
  <si>
    <t>Anschreiber</t>
  </si>
  <si>
    <t>Spielnummer</t>
  </si>
  <si>
    <t>Linienrichter</t>
  </si>
  <si>
    <t>Feld</t>
  </si>
  <si>
    <t>Mannschaft A:</t>
  </si>
  <si>
    <t>Ver-
warn.</t>
  </si>
  <si>
    <t>Zeit-
strafe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</si>
  <si>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</si>
  <si>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</si>
  <si>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</si>
  <si>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</si>
  <si>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</si>
  <si>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</si>
  <si>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</si>
  <si>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</si>
  <si>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</si>
  <si>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</si>
  <si>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 xml:space="preserve"> 3. Satz</t>
  </si>
  <si>
    <t>A</t>
  </si>
  <si>
    <t>Vor Beginn des Spiels und vor dem 3. Satz Auslosung vornehmen.</t>
  </si>
  <si>
    <t>Satzspiel</t>
  </si>
  <si>
    <t>1, Satz</t>
  </si>
  <si>
    <t xml:space="preserve">Ergebnis   (A:B) </t>
  </si>
  <si>
    <t>Sieger</t>
  </si>
  <si>
    <t>Für die Richtigkeit der Eintragungen</t>
  </si>
  <si>
    <t>Schiedsrichter:</t>
  </si>
  <si>
    <t>Mannschaftsführer (Mf) A:</t>
  </si>
  <si>
    <t>Anschreiber:</t>
  </si>
  <si>
    <t>Mannschaftsführer (Mf) B:</t>
  </si>
  <si>
    <t>Bericht auf der Rückseite abgeben</t>
  </si>
  <si>
    <t>Einspruch:</t>
  </si>
  <si>
    <t>Feldverweis:</t>
  </si>
  <si>
    <t>Verletzung:</t>
  </si>
  <si>
    <t>Sonstiges:</t>
  </si>
  <si>
    <t>Ausrichter</t>
  </si>
  <si>
    <t>* 0</t>
  </si>
  <si>
    <t>*1.000</t>
  </si>
  <si>
    <t>*100.000</t>
  </si>
  <si>
    <t>*1.000.000</t>
  </si>
  <si>
    <t>*10.000.000</t>
  </si>
  <si>
    <t>Ball</t>
  </si>
  <si>
    <t>höh Anz</t>
  </si>
  <si>
    <t>Diff</t>
  </si>
  <si>
    <t>Zif</t>
  </si>
  <si>
    <t>Endstand Gruppe A</t>
  </si>
  <si>
    <t>Endstand Gruppe B</t>
  </si>
  <si>
    <t>Endstand Gruppe C</t>
  </si>
  <si>
    <t>Endstand Gruppe D</t>
  </si>
  <si>
    <t>Gruppe D:</t>
  </si>
  <si>
    <t>Spielplan Zwischenrunde u. Platzierungsspiele / Finalrunde</t>
  </si>
  <si>
    <t>Spiel-
Nr.</t>
  </si>
  <si>
    <t>LR / Anschreiber</t>
  </si>
  <si>
    <t>Quali-VF</t>
  </si>
  <si>
    <t>Sieger Spiel 61</t>
  </si>
  <si>
    <t>Verlierer Spiel 61</t>
  </si>
  <si>
    <t>Viertelf.</t>
  </si>
  <si>
    <t>Sieger Spiel 62</t>
  </si>
  <si>
    <t>Verlierer Spiel 62</t>
  </si>
  <si>
    <t>Sieger Spiel 63</t>
  </si>
  <si>
    <t>Verlierer Spiel 65</t>
  </si>
  <si>
    <t>Sieger Spiel 64</t>
  </si>
  <si>
    <t>Verlierer Spiel 66</t>
  </si>
  <si>
    <t>Verlierer Spiel 67</t>
  </si>
  <si>
    <t>Verlierer Spiel 63</t>
  </si>
  <si>
    <t>Verlierer Spiel 64</t>
  </si>
  <si>
    <t>Verlierer Spiel 68</t>
  </si>
  <si>
    <t>Sieger Spiel 67</t>
  </si>
  <si>
    <t>Sieger Spiel 65</t>
  </si>
  <si>
    <t>Sieger Spiel 66</t>
  </si>
  <si>
    <t>HF 1</t>
  </si>
  <si>
    <t>Verlierer Spiel  74</t>
  </si>
  <si>
    <t>Pl.11/12</t>
  </si>
  <si>
    <t>Sieger Spiel 68</t>
  </si>
  <si>
    <t>HF 2</t>
  </si>
  <si>
    <t>Pl.9/10</t>
  </si>
  <si>
    <t>Pl.5/6</t>
  </si>
  <si>
    <t>Sieger Spiel  76</t>
  </si>
  <si>
    <t>Pl.7/8</t>
  </si>
  <si>
    <t>Pl.3/4</t>
  </si>
  <si>
    <t>Finale</t>
  </si>
  <si>
    <t>Feld 6</t>
  </si>
  <si>
    <t>Ergebnisse Sonntag</t>
  </si>
  <si>
    <t>Platz 1-12</t>
  </si>
  <si>
    <t>Sp.Nr.</t>
  </si>
  <si>
    <t>Abschlusstabelle</t>
  </si>
  <si>
    <t>1. und Deutscher Meister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</si>
  <si>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</si>
  <si>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</si>
  <si>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</si>
  <si>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</si>
  <si>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</si>
  <si>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</si>
  <si>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</si>
  <si>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</si>
  <si>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</si>
  <si>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</si>
  <si>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-</t>
  </si>
  <si>
    <t>LTV</t>
  </si>
  <si>
    <t xml:space="preserve"> :</t>
  </si>
  <si>
    <t>Dat</t>
  </si>
  <si>
    <t>C</t>
  </si>
  <si>
    <t>Grp</t>
  </si>
  <si>
    <t>Samstag/Sonntag</t>
  </si>
  <si>
    <t>2.Grp. A</t>
  </si>
  <si>
    <t>2.Grp. B</t>
  </si>
  <si>
    <t>1.Grp. D</t>
  </si>
  <si>
    <t>1.Grp. C</t>
  </si>
  <si>
    <t>3.Grp. B</t>
  </si>
  <si>
    <t>3.Grp. A</t>
  </si>
  <si>
    <t>2.Grp. C</t>
  </si>
  <si>
    <t>2.Grp. D</t>
  </si>
  <si>
    <t>1.Grp. A</t>
  </si>
  <si>
    <t>1.Grp. B</t>
  </si>
  <si>
    <t>3.Grp. D</t>
  </si>
  <si>
    <t>3.Grp. C</t>
  </si>
  <si>
    <t>4.Grp. A</t>
  </si>
  <si>
    <t>5.Grp. D</t>
  </si>
  <si>
    <t>4.Grp. B</t>
  </si>
  <si>
    <t>Grp A</t>
  </si>
  <si>
    <t>Grp B</t>
  </si>
  <si>
    <t>Grp C</t>
  </si>
  <si>
    <t>Grp D</t>
  </si>
  <si>
    <t>Westfalen 1</t>
  </si>
  <si>
    <t>Schwaben 1</t>
  </si>
  <si>
    <t>Schwaben 2</t>
  </si>
  <si>
    <t>Bayern 1</t>
  </si>
  <si>
    <t>Niedersachsen 3</t>
  </si>
  <si>
    <t>Niedersachsen 2</t>
  </si>
  <si>
    <t>Niedersachsen 1</t>
  </si>
  <si>
    <t>Schleswig-Holst. 2</t>
  </si>
  <si>
    <t>Ball-Diff</t>
  </si>
  <si>
    <t>Verlierer Spiel  69</t>
  </si>
  <si>
    <t>Sieger Spiel  69</t>
  </si>
  <si>
    <t>Sieger Spiel  70</t>
  </si>
  <si>
    <t>Verlierer Spiel  70</t>
  </si>
  <si>
    <t>Sieger Spiel  71</t>
  </si>
  <si>
    <t>Verlierer Spiel  71</t>
  </si>
  <si>
    <t>Sieger Spiel  72</t>
  </si>
  <si>
    <t>Verlierer Spiel  72</t>
  </si>
  <si>
    <t>Verlierer Spiel 73</t>
  </si>
  <si>
    <t>Sieger Spiel 73</t>
  </si>
  <si>
    <t>Sieger Spiel 75</t>
  </si>
  <si>
    <t>Verlierer Spiel 75</t>
  </si>
  <si>
    <t>Sieger Spiel 77</t>
  </si>
  <si>
    <t>Rheinland 1</t>
  </si>
  <si>
    <t>Schleswig-Holst. 1</t>
  </si>
  <si>
    <t>Schleswig-Holst. 3</t>
  </si>
  <si>
    <t>Berlin 1</t>
  </si>
  <si>
    <t>Niedersachsen 4</t>
  </si>
  <si>
    <t>TV Dörnberg</t>
  </si>
  <si>
    <t>Spielmodus:  zwei Sätze bis 11 in der Vorrunde</t>
  </si>
  <si>
    <t>Dörnberg</t>
  </si>
  <si>
    <t xml:space="preserve"> 09:00 Uhr</t>
  </si>
  <si>
    <t>Sachsen 1</t>
  </si>
  <si>
    <t>Bayern 2</t>
  </si>
  <si>
    <t>Niedersachsen 5</t>
  </si>
  <si>
    <t>TSV Essel</t>
  </si>
  <si>
    <t>Hammer SC</t>
  </si>
  <si>
    <t>MTV Wangersen</t>
  </si>
  <si>
    <t>SV Düdenbüttel</t>
  </si>
  <si>
    <t>TV Brettorf</t>
  </si>
  <si>
    <t>SV Energie Görlitz</t>
  </si>
  <si>
    <t>VfK Berlin</t>
  </si>
  <si>
    <t>TuS Wakendorf-Götzb.</t>
  </si>
  <si>
    <t>TSV Breitenberg</t>
  </si>
  <si>
    <t>TV Unterhaugstett</t>
  </si>
  <si>
    <t>TG Biberach</t>
  </si>
  <si>
    <t>TV Herrnwahltann</t>
  </si>
  <si>
    <t>TSV Gnutz</t>
  </si>
  <si>
    <t>TuS Wickrath</t>
  </si>
  <si>
    <t>TV Stammbach</t>
  </si>
  <si>
    <t>TV Huntlosen</t>
  </si>
  <si>
    <t>Feld 7</t>
  </si>
  <si>
    <t>Feld 8</t>
  </si>
  <si>
    <t>Pl 13-17</t>
  </si>
  <si>
    <t>Gruppe E</t>
  </si>
  <si>
    <t>Platz 13-17</t>
  </si>
  <si>
    <t>weiblich U12</t>
  </si>
  <si>
    <t>Deutsche Meisterschaft der weiblichen Jugend U 12 im Feldfaustball 2016</t>
  </si>
  <si>
    <t>5.Grp D</t>
  </si>
  <si>
    <t>4.Grp. C</t>
  </si>
  <si>
    <t>4.Grp. D</t>
  </si>
  <si>
    <t>4.Grp C</t>
  </si>
  <si>
    <t>Endstand Gruppe E</t>
  </si>
  <si>
    <t>4.Grp A</t>
  </si>
  <si>
    <t>4.Grp B</t>
  </si>
  <si>
    <t>4.Grp D</t>
  </si>
  <si>
    <t xml:space="preserve"> Pl 9-12</t>
  </si>
  <si>
    <t xml:space="preserve"> Pl 5-8</t>
  </si>
  <si>
    <t>Pl 9-12</t>
  </si>
  <si>
    <t>Ahlhorner SV</t>
  </si>
  <si>
    <t xml:space="preserve">Ergebnisse Samstag weibliche Jugend U 12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</si>
</sst>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/mm/yy"/>
    <numFmt numFmtId="166" formatCode="[$-F400]h:mm:ss\ AM/PM"/>
    <numFmt numFmtId="167" formatCode="h:mm;@"/>
    <numFmt numFmtId="168" formatCode="mmm\ yyyy"/>
    <numFmt numFmtId="169" formatCode="#,##0.00\ &quot;€&quot;"/>
  </numFmts>
  <fonts count="6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24"/>
      <name val="Arial"/>
      <family val="2"/>
    </font>
    <font>
      <sz val="24"/>
      <name val="Arial"/>
      <family val="2"/>
    </font>
    <font>
      <sz val="6"/>
      <name val="Arial"/>
      <family val="0"/>
    </font>
    <font>
      <b/>
      <i/>
      <sz val="16"/>
      <name val="Arial"/>
      <family val="0"/>
    </font>
    <font>
      <sz val="11"/>
      <name val="Arial"/>
      <family val="0"/>
    </font>
    <font>
      <b/>
      <sz val="1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lightUp">
        <fgColor indexed="8"/>
        <bgColor indexed="9"/>
      </patternFill>
    </fill>
  </fills>
  <borders count="1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9" applyNumberFormat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/>
    </xf>
    <xf numFmtId="2" fontId="13" fillId="34" borderId="32" xfId="0" applyNumberFormat="1" applyFont="1" applyFill="1" applyBorder="1" applyAlignment="1">
      <alignment horizontal="center"/>
    </xf>
    <xf numFmtId="1" fontId="6" fillId="34" borderId="33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/>
    </xf>
    <xf numFmtId="1" fontId="6" fillId="34" borderId="34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1" fontId="11" fillId="34" borderId="35" xfId="0" applyNumberFormat="1" applyFont="1" applyFill="1" applyBorder="1" applyAlignment="1">
      <alignment horizontal="center" vertical="center"/>
    </xf>
    <xf numFmtId="1" fontId="11" fillId="34" borderId="35" xfId="0" applyNumberFormat="1" applyFont="1" applyFill="1" applyBorder="1" applyAlignment="1">
      <alignment horizontal="center"/>
    </xf>
    <xf numFmtId="1" fontId="6" fillId="34" borderId="35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5" fillId="4" borderId="38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1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15" fontId="1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5" fillId="4" borderId="38" xfId="0" applyFont="1" applyFill="1" applyBorder="1" applyAlignment="1">
      <alignment/>
    </xf>
    <xf numFmtId="0" fontId="5" fillId="4" borderId="36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4" borderId="38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58" xfId="0" applyFont="1" applyBorder="1" applyAlignment="1">
      <alignment/>
    </xf>
    <xf numFmtId="0" fontId="0" fillId="35" borderId="57" xfId="0" applyFont="1" applyFill="1" applyBorder="1" applyAlignment="1">
      <alignment/>
    </xf>
    <xf numFmtId="0" fontId="0" fillId="35" borderId="59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164" fontId="0" fillId="0" borderId="6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63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63" xfId="0" applyFont="1" applyFill="1" applyBorder="1" applyAlignment="1">
      <alignment/>
    </xf>
    <xf numFmtId="0" fontId="0" fillId="0" borderId="64" xfId="0" applyFont="1" applyBorder="1" applyAlignment="1">
      <alignment/>
    </xf>
    <xf numFmtId="164" fontId="3" fillId="0" borderId="65" xfId="0" applyNumberFormat="1" applyFont="1" applyBorder="1" applyAlignment="1">
      <alignment/>
    </xf>
    <xf numFmtId="0" fontId="0" fillId="0" borderId="66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4" fillId="35" borderId="65" xfId="0" applyFont="1" applyFill="1" applyBorder="1" applyAlignment="1">
      <alignment horizontal="left"/>
    </xf>
    <xf numFmtId="0" fontId="4" fillId="35" borderId="66" xfId="0" applyFont="1" applyFill="1" applyBorder="1" applyAlignment="1">
      <alignment/>
    </xf>
    <xf numFmtId="164" fontId="3" fillId="0" borderId="65" xfId="0" applyNumberFormat="1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4" fillId="35" borderId="66" xfId="0" applyFont="1" applyFill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4" fillId="35" borderId="61" xfId="0" applyFont="1" applyFill="1" applyBorder="1" applyAlignment="1">
      <alignment horizontal="left"/>
    </xf>
    <xf numFmtId="0" fontId="0" fillId="0" borderId="68" xfId="0" applyFont="1" applyBorder="1" applyAlignment="1">
      <alignment horizontal="right"/>
    </xf>
    <xf numFmtId="164" fontId="3" fillId="0" borderId="69" xfId="0" applyNumberFormat="1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4" fillId="35" borderId="69" xfId="0" applyFont="1" applyFill="1" applyBorder="1" applyAlignment="1">
      <alignment horizontal="left"/>
    </xf>
    <xf numFmtId="0" fontId="4" fillId="35" borderId="71" xfId="0" applyFont="1" applyFill="1" applyBorder="1" applyAlignment="1">
      <alignment horizontal="right"/>
    </xf>
    <xf numFmtId="0" fontId="2" fillId="36" borderId="72" xfId="0" applyFont="1" applyFill="1" applyBorder="1" applyAlignment="1">
      <alignment horizontal="center"/>
    </xf>
    <xf numFmtId="0" fontId="2" fillId="36" borderId="72" xfId="0" applyFont="1" applyFill="1" applyBorder="1" applyAlignment="1">
      <alignment/>
    </xf>
    <xf numFmtId="0" fontId="2" fillId="34" borderId="73" xfId="0" applyFont="1" applyFill="1" applyBorder="1" applyAlignment="1">
      <alignment/>
    </xf>
    <xf numFmtId="0" fontId="2" fillId="34" borderId="74" xfId="0" applyFont="1" applyFill="1" applyBorder="1" applyAlignment="1">
      <alignment horizontal="center"/>
    </xf>
    <xf numFmtId="0" fontId="2" fillId="34" borderId="75" xfId="0" applyFont="1" applyFill="1" applyBorder="1" applyAlignment="1">
      <alignment/>
    </xf>
    <xf numFmtId="0" fontId="2" fillId="37" borderId="73" xfId="0" applyFont="1" applyFill="1" applyBorder="1" applyAlignment="1">
      <alignment/>
    </xf>
    <xf numFmtId="0" fontId="2" fillId="37" borderId="74" xfId="0" applyFont="1" applyFill="1" applyBorder="1" applyAlignment="1">
      <alignment horizontal="center"/>
    </xf>
    <xf numFmtId="0" fontId="2" fillId="37" borderId="75" xfId="0" applyFont="1" applyFill="1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74" xfId="0" applyFont="1" applyFill="1" applyBorder="1" applyAlignment="1">
      <alignment horizontal="center"/>
    </xf>
    <xf numFmtId="0" fontId="2" fillId="33" borderId="75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0" fillId="36" borderId="7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4" borderId="61" xfId="0" applyFont="1" applyFill="1" applyBorder="1" applyAlignment="1">
      <alignment horizontal="center"/>
    </xf>
    <xf numFmtId="0" fontId="0" fillId="34" borderId="78" xfId="0" applyFont="1" applyFill="1" applyBorder="1" applyAlignment="1">
      <alignment/>
    </xf>
    <xf numFmtId="0" fontId="0" fillId="34" borderId="7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7" borderId="61" xfId="0" applyFont="1" applyFill="1" applyBorder="1" applyAlignment="1">
      <alignment horizontal="center"/>
    </xf>
    <xf numFmtId="0" fontId="0" fillId="37" borderId="78" xfId="0" applyFont="1" applyFill="1" applyBorder="1" applyAlignment="1">
      <alignment/>
    </xf>
    <xf numFmtId="0" fontId="0" fillId="37" borderId="79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3" borderId="61" xfId="0" applyFont="1" applyFill="1" applyBorder="1" applyAlignment="1">
      <alignment horizontal="center"/>
    </xf>
    <xf numFmtId="0" fontId="0" fillId="33" borderId="78" xfId="0" applyFont="1" applyFill="1" applyBorder="1" applyAlignment="1">
      <alignment/>
    </xf>
    <xf numFmtId="0" fontId="0" fillId="33" borderId="79" xfId="0" applyFont="1" applyFill="1" applyBorder="1" applyAlignment="1">
      <alignment/>
    </xf>
    <xf numFmtId="0" fontId="0" fillId="36" borderId="78" xfId="0" applyFont="1" applyFill="1" applyBorder="1" applyAlignment="1">
      <alignment/>
    </xf>
    <xf numFmtId="0" fontId="0" fillId="36" borderId="79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0" fillId="36" borderId="81" xfId="0" applyFont="1" applyFill="1" applyBorder="1" applyAlignment="1">
      <alignment/>
    </xf>
    <xf numFmtId="0" fontId="0" fillId="36" borderId="67" xfId="0" applyFont="1" applyFill="1" applyBorder="1" applyAlignment="1">
      <alignment/>
    </xf>
    <xf numFmtId="0" fontId="0" fillId="34" borderId="65" xfId="0" applyFont="1" applyFill="1" applyBorder="1" applyAlignment="1">
      <alignment horizontal="center"/>
    </xf>
    <xf numFmtId="0" fontId="0" fillId="34" borderId="80" xfId="0" applyFont="1" applyFill="1" applyBorder="1" applyAlignment="1">
      <alignment/>
    </xf>
    <xf numFmtId="0" fontId="0" fillId="34" borderId="81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7" borderId="65" xfId="0" applyFont="1" applyFill="1" applyBorder="1" applyAlignment="1">
      <alignment horizontal="center"/>
    </xf>
    <xf numFmtId="0" fontId="0" fillId="37" borderId="80" xfId="0" applyFont="1" applyFill="1" applyBorder="1" applyAlignment="1">
      <alignment/>
    </xf>
    <xf numFmtId="0" fontId="0" fillId="37" borderId="81" xfId="0" applyFont="1" applyFill="1" applyBorder="1" applyAlignment="1">
      <alignment/>
    </xf>
    <xf numFmtId="0" fontId="0" fillId="37" borderId="67" xfId="0" applyFont="1" applyFill="1" applyBorder="1" applyAlignment="1">
      <alignment/>
    </xf>
    <xf numFmtId="0" fontId="0" fillId="33" borderId="65" xfId="0" applyFont="1" applyFill="1" applyBorder="1" applyAlignment="1">
      <alignment horizontal="center"/>
    </xf>
    <xf numFmtId="0" fontId="0" fillId="33" borderId="80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2" fillId="36" borderId="73" xfId="0" applyFont="1" applyFill="1" applyBorder="1" applyAlignment="1">
      <alignment/>
    </xf>
    <xf numFmtId="0" fontId="0" fillId="36" borderId="61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85" xfId="0" applyFont="1" applyBorder="1" applyAlignment="1">
      <alignment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/>
      <protection locked="0"/>
    </xf>
    <xf numFmtId="1" fontId="5" fillId="0" borderId="38" xfId="0" applyNumberFormat="1" applyFont="1" applyBorder="1" applyAlignment="1" applyProtection="1">
      <alignment horizontal="center"/>
      <protection locked="0"/>
    </xf>
    <xf numFmtId="1" fontId="5" fillId="0" borderId="52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/>
      <protection locked="0"/>
    </xf>
    <xf numFmtId="1" fontId="0" fillId="0" borderId="52" xfId="0" applyNumberForma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" fillId="4" borderId="52" xfId="0" applyNumberFormat="1" applyFont="1" applyFill="1" applyBorder="1" applyAlignment="1">
      <alignment/>
    </xf>
    <xf numFmtId="1" fontId="6" fillId="0" borderId="52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/>
    </xf>
    <xf numFmtId="1" fontId="6" fillId="0" borderId="52" xfId="0" applyNumberFormat="1" applyFont="1" applyBorder="1" applyAlignment="1">
      <alignment/>
    </xf>
    <xf numFmtId="1" fontId="5" fillId="4" borderId="52" xfId="0" applyNumberFormat="1" applyFont="1" applyFill="1" applyBorder="1" applyAlignment="1" applyProtection="1">
      <alignment/>
      <protection locked="0"/>
    </xf>
    <xf numFmtId="1" fontId="6" fillId="0" borderId="52" xfId="0" applyNumberFormat="1" applyFont="1" applyFill="1" applyBorder="1" applyAlignment="1" applyProtection="1">
      <alignment/>
      <protection locked="0"/>
    </xf>
    <xf numFmtId="1" fontId="5" fillId="0" borderId="52" xfId="0" applyNumberFormat="1" applyFont="1" applyBorder="1" applyAlignment="1" applyProtection="1">
      <alignment horizontal="left"/>
      <protection locked="0"/>
    </xf>
    <xf numFmtId="1" fontId="5" fillId="0" borderId="52" xfId="0" applyNumberFormat="1" applyFont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2" borderId="32" xfId="0" applyFill="1" applyBorder="1" applyAlignment="1" applyProtection="1">
      <alignment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9" fontId="0" fillId="0" borderId="90" xfId="0" applyNumberFormat="1" applyBorder="1" applyAlignment="1" applyProtection="1">
      <alignment/>
      <protection locked="0"/>
    </xf>
    <xf numFmtId="1" fontId="6" fillId="0" borderId="90" xfId="0" applyNumberFormat="1" applyFont="1" applyBorder="1" applyAlignment="1" applyProtection="1">
      <alignment horizontal="left"/>
      <protection locked="0"/>
    </xf>
    <xf numFmtId="0" fontId="0" fillId="0" borderId="90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/>
      <protection locked="0"/>
    </xf>
    <xf numFmtId="0" fontId="0" fillId="33" borderId="51" xfId="0" applyFont="1" applyFill="1" applyBorder="1" applyAlignment="1" applyProtection="1">
      <alignment vertical="center"/>
      <protection locked="0"/>
    </xf>
    <xf numFmtId="0" fontId="0" fillId="33" borderId="51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6" fillId="32" borderId="93" xfId="0" applyFont="1" applyFill="1" applyBorder="1" applyAlignment="1" applyProtection="1">
      <alignment horizontal="center" vertical="center"/>
      <protection locked="0"/>
    </xf>
    <xf numFmtId="0" fontId="6" fillId="32" borderId="94" xfId="0" applyFont="1" applyFill="1" applyBorder="1" applyAlignment="1" applyProtection="1">
      <alignment horizontal="center" vertical="center"/>
      <protection locked="0"/>
    </xf>
    <xf numFmtId="0" fontId="6" fillId="32" borderId="95" xfId="0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 horizontal="center"/>
      <protection locked="0"/>
    </xf>
    <xf numFmtId="0" fontId="6" fillId="32" borderId="96" xfId="0" applyFont="1" applyFill="1" applyBorder="1" applyAlignment="1" applyProtection="1">
      <alignment horizontal="center"/>
      <protection locked="0"/>
    </xf>
    <xf numFmtId="0" fontId="16" fillId="32" borderId="96" xfId="0" applyFont="1" applyFill="1" applyBorder="1" applyAlignment="1" applyProtection="1">
      <alignment horizontal="center" vertical="center"/>
      <protection locked="0"/>
    </xf>
    <xf numFmtId="0" fontId="0" fillId="32" borderId="96" xfId="0" applyFill="1" applyBorder="1" applyAlignment="1" applyProtection="1">
      <alignment/>
      <protection locked="0"/>
    </xf>
    <xf numFmtId="0" fontId="0" fillId="32" borderId="97" xfId="0" applyFill="1" applyBorder="1" applyAlignment="1" applyProtection="1">
      <alignment/>
      <protection locked="0"/>
    </xf>
    <xf numFmtId="0" fontId="16" fillId="32" borderId="98" xfId="0" applyFont="1" applyFill="1" applyBorder="1" applyAlignment="1" applyProtection="1">
      <alignment horizontal="center" vertical="center"/>
      <protection locked="0"/>
    </xf>
    <xf numFmtId="0" fontId="6" fillId="32" borderId="38" xfId="0" applyFont="1" applyFill="1" applyBorder="1" applyAlignment="1" applyProtection="1">
      <alignment horizontal="center" vertical="center"/>
      <protection locked="0"/>
    </xf>
    <xf numFmtId="0" fontId="6" fillId="32" borderId="99" xfId="0" applyFont="1" applyFill="1" applyBorder="1" applyAlignment="1" applyProtection="1">
      <alignment/>
      <protection locked="0"/>
    </xf>
    <xf numFmtId="0" fontId="0" fillId="32" borderId="100" xfId="0" applyFill="1" applyBorder="1" applyAlignment="1" applyProtection="1">
      <alignment/>
      <protection locked="0"/>
    </xf>
    <xf numFmtId="0" fontId="0" fillId="32" borderId="99" xfId="0" applyFill="1" applyBorder="1" applyAlignment="1" applyProtection="1">
      <alignment/>
      <protection locked="0"/>
    </xf>
    <xf numFmtId="0" fontId="16" fillId="32" borderId="100" xfId="0" applyFont="1" applyFill="1" applyBorder="1" applyAlignment="1" applyProtection="1">
      <alignment horizontal="center" vertical="center"/>
      <protection locked="0"/>
    </xf>
    <xf numFmtId="0" fontId="0" fillId="32" borderId="101" xfId="0" applyFill="1" applyBorder="1" applyAlignment="1" applyProtection="1">
      <alignment/>
      <protection locked="0"/>
    </xf>
    <xf numFmtId="0" fontId="6" fillId="32" borderId="99" xfId="0" applyFont="1" applyFill="1" applyBorder="1" applyAlignment="1" applyProtection="1">
      <alignment horizontal="left"/>
      <protection locked="0"/>
    </xf>
    <xf numFmtId="0" fontId="11" fillId="32" borderId="100" xfId="0" applyFont="1" applyFill="1" applyBorder="1" applyAlignment="1" applyProtection="1">
      <alignment/>
      <protection locked="0"/>
    </xf>
    <xf numFmtId="0" fontId="21" fillId="32" borderId="99" xfId="0" applyFont="1" applyFill="1" applyBorder="1" applyAlignment="1" applyProtection="1">
      <alignment horizontal="left" vertical="center"/>
      <protection locked="0"/>
    </xf>
    <xf numFmtId="0" fontId="21" fillId="32" borderId="99" xfId="0" applyFont="1" applyFill="1" applyBorder="1" applyAlignment="1" applyProtection="1">
      <alignment horizontal="left"/>
      <protection locked="0"/>
    </xf>
    <xf numFmtId="0" fontId="11" fillId="32" borderId="100" xfId="0" applyFont="1" applyFill="1" applyBorder="1" applyAlignment="1" applyProtection="1">
      <alignment/>
      <protection locked="0"/>
    </xf>
    <xf numFmtId="0" fontId="11" fillId="32" borderId="102" xfId="0" applyFont="1" applyFill="1" applyBorder="1" applyAlignment="1" applyProtection="1">
      <alignment/>
      <protection locked="0"/>
    </xf>
    <xf numFmtId="0" fontId="0" fillId="32" borderId="103" xfId="0" applyFill="1" applyBorder="1" applyAlignment="1" applyProtection="1">
      <alignment/>
      <protection locked="0"/>
    </xf>
    <xf numFmtId="0" fontId="6" fillId="32" borderId="103" xfId="0" applyFont="1" applyFill="1" applyBorder="1" applyAlignment="1" applyProtection="1">
      <alignment/>
      <protection locked="0"/>
    </xf>
    <xf numFmtId="0" fontId="0" fillId="32" borderId="102" xfId="0" applyFill="1" applyBorder="1" applyAlignment="1" applyProtection="1">
      <alignment/>
      <protection locked="0"/>
    </xf>
    <xf numFmtId="0" fontId="0" fillId="32" borderId="104" xfId="0" applyFill="1" applyBorder="1" applyAlignment="1" applyProtection="1">
      <alignment/>
      <protection locked="0"/>
    </xf>
    <xf numFmtId="0" fontId="16" fillId="32" borderId="105" xfId="0" applyFont="1" applyFill="1" applyBorder="1" applyAlignment="1" applyProtection="1">
      <alignment horizontal="center" vertical="center"/>
      <protection locked="0"/>
    </xf>
    <xf numFmtId="0" fontId="6" fillId="32" borderId="106" xfId="0" applyFont="1" applyFill="1" applyBorder="1" applyAlignment="1" applyProtection="1">
      <alignment horizontal="center" vertical="center"/>
      <protection locked="0"/>
    </xf>
    <xf numFmtId="0" fontId="6" fillId="32" borderId="107" xfId="0" applyFont="1" applyFill="1" applyBorder="1" applyAlignment="1" applyProtection="1">
      <alignment/>
      <protection locked="0"/>
    </xf>
    <xf numFmtId="0" fontId="0" fillId="32" borderId="105" xfId="0" applyFill="1" applyBorder="1" applyAlignment="1" applyProtection="1">
      <alignment/>
      <protection locked="0"/>
    </xf>
    <xf numFmtId="0" fontId="0" fillId="32" borderId="108" xfId="0" applyFill="1" applyBorder="1" applyAlignment="1" applyProtection="1">
      <alignment/>
      <protection locked="0"/>
    </xf>
    <xf numFmtId="0" fontId="0" fillId="32" borderId="109" xfId="0" applyFill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Continuous" vertical="center"/>
      <protection locked="0"/>
    </xf>
    <xf numFmtId="0" fontId="0" fillId="33" borderId="26" xfId="0" applyFont="1" applyFill="1" applyBorder="1" applyAlignment="1" applyProtection="1">
      <alignment horizontal="centerContinuous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horizontal="centerContinuous" vertical="center"/>
      <protection locked="0"/>
    </xf>
    <xf numFmtId="0" fontId="0" fillId="32" borderId="27" xfId="0" applyFill="1" applyBorder="1" applyAlignment="1" applyProtection="1">
      <alignment horizontal="left" vertical="center"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32" borderId="26" xfId="0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0" borderId="111" xfId="0" applyBorder="1" applyAlignment="1" applyProtection="1">
      <alignment/>
      <protection locked="0"/>
    </xf>
    <xf numFmtId="0" fontId="6" fillId="32" borderId="94" xfId="0" applyFont="1" applyFill="1" applyBorder="1" applyAlignment="1" applyProtection="1">
      <alignment horizontal="centerContinuous"/>
      <protection locked="0"/>
    </xf>
    <xf numFmtId="0" fontId="16" fillId="32" borderId="94" xfId="0" applyFont="1" applyFill="1" applyBorder="1" applyAlignment="1" applyProtection="1">
      <alignment horizontal="center"/>
      <protection locked="0"/>
    </xf>
    <xf numFmtId="0" fontId="16" fillId="32" borderId="95" xfId="0" applyFont="1" applyFill="1" applyBorder="1" applyAlignment="1" applyProtection="1">
      <alignment horizontal="center"/>
      <protection locked="0"/>
    </xf>
    <xf numFmtId="0" fontId="16" fillId="32" borderId="96" xfId="0" applyFont="1" applyFill="1" applyBorder="1" applyAlignment="1" applyProtection="1">
      <alignment horizontal="center"/>
      <protection locked="0"/>
    </xf>
    <xf numFmtId="0" fontId="16" fillId="32" borderId="112" xfId="0" applyFont="1" applyFill="1" applyBorder="1" applyAlignment="1" applyProtection="1">
      <alignment horizontal="center"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0" fontId="6" fillId="32" borderId="106" xfId="0" applyFont="1" applyFill="1" applyBorder="1" applyAlignment="1" applyProtection="1">
      <alignment horizontal="centerContinuous"/>
      <protection locked="0"/>
    </xf>
    <xf numFmtId="0" fontId="16" fillId="32" borderId="106" xfId="0" applyFont="1" applyFill="1" applyBorder="1" applyAlignment="1" applyProtection="1">
      <alignment horizontal="center"/>
      <protection locked="0"/>
    </xf>
    <xf numFmtId="0" fontId="16" fillId="32" borderId="107" xfId="0" applyFont="1" applyFill="1" applyBorder="1" applyAlignment="1" applyProtection="1">
      <alignment horizontal="center"/>
      <protection locked="0"/>
    </xf>
    <xf numFmtId="0" fontId="16" fillId="32" borderId="105" xfId="0" applyFont="1" applyFill="1" applyBorder="1" applyAlignment="1" applyProtection="1">
      <alignment horizontal="center"/>
      <protection locked="0"/>
    </xf>
    <xf numFmtId="0" fontId="16" fillId="32" borderId="114" xfId="0" applyFont="1" applyFill="1" applyBorder="1" applyAlignment="1" applyProtection="1">
      <alignment horizontal="center"/>
      <protection locked="0"/>
    </xf>
    <xf numFmtId="0" fontId="0" fillId="0" borderId="96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102" xfId="0" applyBorder="1" applyAlignment="1" applyProtection="1">
      <alignment/>
      <protection locked="0"/>
    </xf>
    <xf numFmtId="0" fontId="6" fillId="32" borderId="84" xfId="0" applyFont="1" applyFill="1" applyBorder="1" applyAlignment="1" applyProtection="1">
      <alignment horizontal="centerContinuous"/>
      <protection locked="0"/>
    </xf>
    <xf numFmtId="0" fontId="16" fillId="32" borderId="84" xfId="0" applyFont="1" applyFill="1" applyBorder="1" applyAlignment="1" applyProtection="1">
      <alignment horizontal="center"/>
      <protection locked="0"/>
    </xf>
    <xf numFmtId="0" fontId="16" fillId="32" borderId="103" xfId="0" applyFont="1" applyFill="1" applyBorder="1" applyAlignment="1" applyProtection="1">
      <alignment horizontal="center"/>
      <protection locked="0"/>
    </xf>
    <xf numFmtId="0" fontId="16" fillId="32" borderId="102" xfId="0" applyFont="1" applyFill="1" applyBorder="1" applyAlignment="1" applyProtection="1">
      <alignment horizontal="center"/>
      <protection locked="0"/>
    </xf>
    <xf numFmtId="0" fontId="16" fillId="32" borderId="92" xfId="0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24" fillId="32" borderId="51" xfId="0" applyFont="1" applyFill="1" applyBorder="1" applyAlignment="1" applyProtection="1">
      <alignment vertical="center"/>
      <protection locked="0"/>
    </xf>
    <xf numFmtId="0" fontId="25" fillId="32" borderId="51" xfId="0" applyFont="1" applyFill="1" applyBorder="1" applyAlignment="1" applyProtection="1">
      <alignment vertical="center"/>
      <protection locked="0"/>
    </xf>
    <xf numFmtId="0" fontId="26" fillId="32" borderId="51" xfId="0" applyFont="1" applyFill="1" applyBorder="1" applyAlignment="1" applyProtection="1">
      <alignment vertical="center"/>
      <protection locked="0"/>
    </xf>
    <xf numFmtId="0" fontId="26" fillId="32" borderId="115" xfId="0" applyFont="1" applyFill="1" applyBorder="1" applyAlignment="1" applyProtection="1">
      <alignment vertical="center"/>
      <protection locked="0"/>
    </xf>
    <xf numFmtId="0" fontId="0" fillId="33" borderId="116" xfId="0" applyFont="1" applyFill="1" applyBorder="1" applyAlignment="1" applyProtection="1">
      <alignment vertical="center"/>
      <protection locked="0"/>
    </xf>
    <xf numFmtId="0" fontId="27" fillId="32" borderId="116" xfId="0" applyFont="1" applyFill="1" applyBorder="1" applyAlignment="1" applyProtection="1">
      <alignment vertical="center"/>
      <protection locked="0"/>
    </xf>
    <xf numFmtId="0" fontId="11" fillId="32" borderId="117" xfId="0" applyFont="1" applyFill="1" applyBorder="1" applyAlignment="1" applyProtection="1">
      <alignment vertical="center"/>
      <protection locked="0"/>
    </xf>
    <xf numFmtId="0" fontId="0" fillId="33" borderId="118" xfId="0" applyFont="1" applyFill="1" applyBorder="1" applyAlignment="1" applyProtection="1">
      <alignment/>
      <protection locked="0"/>
    </xf>
    <xf numFmtId="0" fontId="33" fillId="38" borderId="0" xfId="0" applyFont="1" applyFill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52" xfId="0" applyFont="1" applyBorder="1" applyAlignment="1" applyProtection="1">
      <alignment horizontal="left"/>
      <protection locked="0"/>
    </xf>
    <xf numFmtId="0" fontId="6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110" xfId="0" applyFont="1" applyBorder="1" applyAlignment="1" applyProtection="1">
      <alignment/>
      <protection locked="0"/>
    </xf>
    <xf numFmtId="0" fontId="16" fillId="32" borderId="119" xfId="0" applyFont="1" applyFill="1" applyBorder="1" applyAlignment="1" applyProtection="1">
      <alignment vertical="center"/>
      <protection locked="0"/>
    </xf>
    <xf numFmtId="0" fontId="16" fillId="32" borderId="51" xfId="0" applyFont="1" applyFill="1" applyBorder="1" applyAlignment="1" applyProtection="1">
      <alignment vertical="center"/>
      <protection locked="0"/>
    </xf>
    <xf numFmtId="0" fontId="30" fillId="32" borderId="120" xfId="0" applyFont="1" applyFill="1" applyBorder="1" applyAlignment="1" applyProtection="1">
      <alignment horizontal="center" vertical="center" textRotation="90" wrapText="1"/>
      <protection locked="0"/>
    </xf>
    <xf numFmtId="0" fontId="30" fillId="32" borderId="121" xfId="0" applyFont="1" applyFill="1" applyBorder="1" applyAlignment="1" applyProtection="1">
      <alignment horizontal="center" vertical="center" textRotation="90" wrapText="1"/>
      <protection locked="0"/>
    </xf>
    <xf numFmtId="0" fontId="16" fillId="32" borderId="122" xfId="0" applyFont="1" applyFill="1" applyBorder="1" applyAlignment="1" applyProtection="1">
      <alignment vertical="center"/>
      <protection locked="0"/>
    </xf>
    <xf numFmtId="0" fontId="30" fillId="32" borderId="123" xfId="0" applyFont="1" applyFill="1" applyBorder="1" applyAlignment="1" applyProtection="1">
      <alignment horizontal="center" vertical="center" textRotation="90" wrapText="1"/>
      <protection locked="0"/>
    </xf>
    <xf numFmtId="0" fontId="30" fillId="32" borderId="124" xfId="0" applyFont="1" applyFill="1" applyBorder="1" applyAlignment="1" applyProtection="1">
      <alignment vertical="center" wrapText="1"/>
      <protection locked="0"/>
    </xf>
    <xf numFmtId="0" fontId="0" fillId="39" borderId="125" xfId="0" applyFont="1" applyFill="1" applyBorder="1" applyAlignment="1" applyProtection="1">
      <alignment vertical="center"/>
      <protection locked="0"/>
    </xf>
    <xf numFmtId="0" fontId="30" fillId="32" borderId="126" xfId="0" applyFont="1" applyFill="1" applyBorder="1" applyAlignment="1" applyProtection="1">
      <alignment vertical="center" wrapText="1"/>
      <protection locked="0"/>
    </xf>
    <xf numFmtId="0" fontId="0" fillId="39" borderId="123" xfId="0" applyFont="1" applyFill="1" applyBorder="1" applyAlignment="1" applyProtection="1">
      <alignment vertical="center"/>
      <protection locked="0"/>
    </xf>
    <xf numFmtId="0" fontId="20" fillId="32" borderId="127" xfId="0" applyFont="1" applyFill="1" applyBorder="1" applyAlignment="1" applyProtection="1">
      <alignment vertical="center"/>
      <protection locked="0"/>
    </xf>
    <xf numFmtId="0" fontId="20" fillId="32" borderId="128" xfId="0" applyFont="1" applyFill="1" applyBorder="1" applyAlignment="1" applyProtection="1">
      <alignment vertical="center"/>
      <protection locked="0"/>
    </xf>
    <xf numFmtId="0" fontId="30" fillId="32" borderId="125" xfId="0" applyFont="1" applyFill="1" applyBorder="1" applyAlignment="1" applyProtection="1">
      <alignment vertical="center" wrapText="1"/>
      <protection locked="0"/>
    </xf>
    <xf numFmtId="0" fontId="32" fillId="32" borderId="122" xfId="0" applyFont="1" applyFill="1" applyBorder="1" applyAlignment="1" applyProtection="1">
      <alignment vertical="center"/>
      <protection locked="0"/>
    </xf>
    <xf numFmtId="0" fontId="0" fillId="32" borderId="51" xfId="0" applyFont="1" applyFill="1" applyBorder="1" applyAlignment="1" applyProtection="1">
      <alignment vertical="center"/>
      <protection locked="0"/>
    </xf>
    <xf numFmtId="0" fontId="0" fillId="32" borderId="129" xfId="0" applyFont="1" applyFill="1" applyBorder="1" applyAlignment="1" applyProtection="1">
      <alignment vertical="center"/>
      <protection locked="0"/>
    </xf>
    <xf numFmtId="0" fontId="0" fillId="39" borderId="120" xfId="0" applyFont="1" applyFill="1" applyBorder="1" applyAlignment="1" applyProtection="1">
      <alignment vertical="center"/>
      <protection locked="0"/>
    </xf>
    <xf numFmtId="0" fontId="0" fillId="39" borderId="121" xfId="0" applyFont="1" applyFill="1" applyBorder="1" applyAlignment="1" applyProtection="1">
      <alignment vertical="center"/>
      <protection locked="0"/>
    </xf>
    <xf numFmtId="0" fontId="20" fillId="32" borderId="130" xfId="0" applyFont="1" applyFill="1" applyBorder="1" applyAlignment="1" applyProtection="1">
      <alignment vertical="center"/>
      <protection locked="0"/>
    </xf>
    <xf numFmtId="0" fontId="32" fillId="32" borderId="131" xfId="0" applyFont="1" applyFill="1" applyBorder="1" applyAlignment="1" applyProtection="1">
      <alignment vertical="center"/>
      <protection locked="0"/>
    </xf>
    <xf numFmtId="0" fontId="0" fillId="32" borderId="53" xfId="0" applyFont="1" applyFill="1" applyBorder="1" applyAlignment="1" applyProtection="1">
      <alignment vertical="center"/>
      <protection locked="0"/>
    </xf>
    <xf numFmtId="0" fontId="0" fillId="32" borderId="54" xfId="0" applyFont="1" applyFill="1" applyBorder="1" applyAlignment="1" applyProtection="1">
      <alignment vertical="center"/>
      <protection locked="0"/>
    </xf>
    <xf numFmtId="0" fontId="20" fillId="33" borderId="119" xfId="0" applyFont="1" applyFill="1" applyBorder="1" applyAlignment="1" applyProtection="1">
      <alignment vertical="center"/>
      <protection locked="0"/>
    </xf>
    <xf numFmtId="0" fontId="20" fillId="33" borderId="51" xfId="0" applyFont="1" applyFill="1" applyBorder="1" applyAlignment="1" applyProtection="1">
      <alignment vertical="center"/>
      <protection locked="0"/>
    </xf>
    <xf numFmtId="0" fontId="30" fillId="33" borderId="51" xfId="0" applyFont="1" applyFill="1" applyBorder="1" applyAlignment="1" applyProtection="1">
      <alignment vertical="center" wrapText="1"/>
      <protection locked="0"/>
    </xf>
    <xf numFmtId="0" fontId="0" fillId="33" borderId="51" xfId="0" applyFont="1" applyFill="1" applyBorder="1" applyAlignment="1" applyProtection="1">
      <alignment vertical="center"/>
      <protection locked="0"/>
    </xf>
    <xf numFmtId="0" fontId="0" fillId="33" borderId="129" xfId="0" applyFont="1" applyFill="1" applyBorder="1" applyAlignment="1" applyProtection="1">
      <alignment vertical="center"/>
      <protection locked="0"/>
    </xf>
    <xf numFmtId="0" fontId="20" fillId="33" borderId="122" xfId="0" applyFont="1" applyFill="1" applyBorder="1" applyAlignment="1" applyProtection="1">
      <alignment vertical="center"/>
      <protection locked="0"/>
    </xf>
    <xf numFmtId="0" fontId="0" fillId="33" borderId="115" xfId="0" applyFont="1" applyFill="1" applyBorder="1" applyAlignment="1" applyProtection="1">
      <alignment vertical="center"/>
      <protection locked="0"/>
    </xf>
    <xf numFmtId="0" fontId="2" fillId="32" borderId="105" xfId="0" applyFont="1" applyFill="1" applyBorder="1" applyAlignment="1" applyProtection="1">
      <alignment/>
      <protection locked="0"/>
    </xf>
    <xf numFmtId="0" fontId="2" fillId="32" borderId="107" xfId="0" applyFont="1" applyFill="1" applyBorder="1" applyAlignment="1" applyProtection="1">
      <alignment/>
      <protection locked="0"/>
    </xf>
    <xf numFmtId="0" fontId="2" fillId="32" borderId="132" xfId="0" applyFont="1" applyFill="1" applyBorder="1" applyAlignment="1" applyProtection="1">
      <alignment vertical="center"/>
      <protection locked="0"/>
    </xf>
    <xf numFmtId="0" fontId="2" fillId="32" borderId="90" xfId="0" applyFont="1" applyFill="1" applyBorder="1" applyAlignment="1" applyProtection="1">
      <alignment/>
      <protection locked="0"/>
    </xf>
    <xf numFmtId="0" fontId="0" fillId="32" borderId="90" xfId="0" applyFont="1" applyFill="1" applyBorder="1" applyAlignment="1" applyProtection="1">
      <alignment/>
      <protection locked="0"/>
    </xf>
    <xf numFmtId="0" fontId="2" fillId="32" borderId="96" xfId="0" applyFont="1" applyFill="1" applyBorder="1" applyAlignment="1" applyProtection="1">
      <alignment/>
      <protection locked="0"/>
    </xf>
    <xf numFmtId="0" fontId="2" fillId="39" borderId="95" xfId="0" applyFont="1" applyFill="1" applyBorder="1" applyAlignment="1" applyProtection="1">
      <alignment/>
      <protection locked="0"/>
    </xf>
    <xf numFmtId="0" fontId="2" fillId="32" borderId="133" xfId="0" applyFont="1" applyFill="1" applyBorder="1" applyAlignment="1" applyProtection="1">
      <alignment vertical="center"/>
      <protection locked="0"/>
    </xf>
    <xf numFmtId="0" fontId="2" fillId="39" borderId="97" xfId="0" applyFont="1" applyFill="1" applyBorder="1" applyAlignment="1" applyProtection="1">
      <alignment/>
      <protection locked="0"/>
    </xf>
    <xf numFmtId="0" fontId="2" fillId="32" borderId="134" xfId="0" applyFont="1" applyFill="1" applyBorder="1" applyAlignment="1" applyProtection="1">
      <alignment vertical="center"/>
      <protection locked="0"/>
    </xf>
    <xf numFmtId="0" fontId="2" fillId="32" borderId="46" xfId="0" applyFont="1" applyFill="1" applyBorder="1" applyAlignment="1" applyProtection="1">
      <alignment/>
      <protection locked="0"/>
    </xf>
    <xf numFmtId="0" fontId="0" fillId="32" borderId="83" xfId="0" applyFont="1" applyFill="1" applyBorder="1" applyAlignment="1" applyProtection="1">
      <alignment/>
      <protection locked="0"/>
    </xf>
    <xf numFmtId="0" fontId="2" fillId="39" borderId="107" xfId="0" applyFont="1" applyFill="1" applyBorder="1" applyAlignment="1" applyProtection="1">
      <alignment/>
      <protection locked="0"/>
    </xf>
    <xf numFmtId="0" fontId="2" fillId="32" borderId="82" xfId="0" applyFont="1" applyFill="1" applyBorder="1" applyAlignment="1" applyProtection="1">
      <alignment vertical="center"/>
      <protection locked="0"/>
    </xf>
    <xf numFmtId="0" fontId="0" fillId="32" borderId="46" xfId="0" applyFont="1" applyFill="1" applyBorder="1" applyAlignment="1" applyProtection="1">
      <alignment/>
      <protection locked="0"/>
    </xf>
    <xf numFmtId="0" fontId="2" fillId="39" borderId="108" xfId="0" applyFont="1" applyFill="1" applyBorder="1" applyAlignment="1" applyProtection="1">
      <alignment/>
      <protection locked="0"/>
    </xf>
    <xf numFmtId="0" fontId="2" fillId="32" borderId="135" xfId="0" applyNumberFormat="1" applyFont="1" applyFill="1" applyBorder="1" applyAlignment="1" applyProtection="1">
      <alignment vertical="center"/>
      <protection locked="0"/>
    </xf>
    <xf numFmtId="0" fontId="2" fillId="32" borderId="26" xfId="0" applyFont="1" applyFill="1" applyBorder="1" applyAlignment="1" applyProtection="1">
      <alignment horizontal="centerContinuous" vertical="center"/>
      <protection locked="0"/>
    </xf>
    <xf numFmtId="0" fontId="2" fillId="32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/>
      <protection locked="0"/>
    </xf>
    <xf numFmtId="0" fontId="2" fillId="33" borderId="94" xfId="0" applyFont="1" applyFill="1" applyBorder="1" applyAlignment="1" applyProtection="1">
      <alignment horizontal="center"/>
      <protection locked="0"/>
    </xf>
    <xf numFmtId="0" fontId="2" fillId="0" borderId="82" xfId="0" applyFont="1" applyBorder="1" applyAlignment="1" applyProtection="1">
      <alignment horizontal="center"/>
      <protection locked="0"/>
    </xf>
    <xf numFmtId="0" fontId="2" fillId="33" borderId="106" xfId="0" applyFont="1" applyFill="1" applyBorder="1" applyAlignment="1" applyProtection="1">
      <alignment horizontal="center"/>
      <protection locked="0"/>
    </xf>
    <xf numFmtId="0" fontId="2" fillId="0" borderId="105" xfId="0" applyFont="1" applyBorder="1" applyAlignment="1" applyProtection="1">
      <alignment/>
      <protection locked="0"/>
    </xf>
    <xf numFmtId="0" fontId="2" fillId="0" borderId="136" xfId="0" applyFont="1" applyBorder="1" applyAlignment="1" applyProtection="1">
      <alignment horizontal="center"/>
      <protection locked="0"/>
    </xf>
    <xf numFmtId="0" fontId="2" fillId="33" borderId="84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0" fontId="0" fillId="32" borderId="119" xfId="0" applyFont="1" applyFill="1" applyBorder="1" applyAlignment="1" applyProtection="1">
      <alignment vertical="center"/>
      <protection locked="0"/>
    </xf>
    <xf numFmtId="0" fontId="0" fillId="32" borderId="122" xfId="0" applyFont="1" applyFill="1" applyBorder="1" applyAlignment="1" applyProtection="1">
      <alignment vertical="center"/>
      <protection locked="0"/>
    </xf>
    <xf numFmtId="0" fontId="0" fillId="32" borderId="137" xfId="0" applyFont="1" applyFill="1" applyBorder="1" applyAlignment="1" applyProtection="1">
      <alignment vertical="center"/>
      <protection locked="0"/>
    </xf>
    <xf numFmtId="0" fontId="0" fillId="32" borderId="116" xfId="0" applyFont="1" applyFill="1" applyBorder="1" applyAlignment="1" applyProtection="1">
      <alignment vertical="center"/>
      <protection locked="0"/>
    </xf>
    <xf numFmtId="0" fontId="20" fillId="32" borderId="138" xfId="0" applyFont="1" applyFill="1" applyBorder="1" applyAlignment="1" applyProtection="1">
      <alignment/>
      <protection locked="0"/>
    </xf>
    <xf numFmtId="0" fontId="20" fillId="32" borderId="118" xfId="0" applyFont="1" applyFill="1" applyBorder="1" applyAlignment="1" applyProtection="1">
      <alignment/>
      <protection locked="0"/>
    </xf>
    <xf numFmtId="0" fontId="20" fillId="32" borderId="139" xfId="0" applyFont="1" applyFill="1" applyBorder="1" applyAlignment="1" applyProtection="1">
      <alignment/>
      <protection locked="0"/>
    </xf>
    <xf numFmtId="0" fontId="20" fillId="32" borderId="140" xfId="0" applyFont="1" applyFill="1" applyBorder="1" applyAlignment="1" applyProtection="1">
      <alignment/>
      <protection locked="0"/>
    </xf>
    <xf numFmtId="0" fontId="20" fillId="32" borderId="141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/>
    </xf>
    <xf numFmtId="1" fontId="11" fillId="0" borderId="18" xfId="0" applyNumberFormat="1" applyFont="1" applyBorder="1" applyAlignment="1">
      <alignment horizontal="center" vertical="center"/>
    </xf>
    <xf numFmtId="0" fontId="0" fillId="40" borderId="60" xfId="0" applyFont="1" applyFill="1" applyBorder="1" applyAlignment="1">
      <alignment horizontal="left"/>
    </xf>
    <xf numFmtId="0" fontId="0" fillId="40" borderId="62" xfId="0" applyFont="1" applyFill="1" applyBorder="1" applyAlignment="1">
      <alignment horizontal="left"/>
    </xf>
    <xf numFmtId="0" fontId="13" fillId="0" borderId="12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129" xfId="0" applyFont="1" applyBorder="1" applyAlignment="1">
      <alignment horizontal="center"/>
    </xf>
    <xf numFmtId="0" fontId="13" fillId="34" borderId="115" xfId="0" applyFont="1" applyFill="1" applyBorder="1" applyAlignment="1">
      <alignment horizontal="center"/>
    </xf>
    <xf numFmtId="2" fontId="13" fillId="34" borderId="115" xfId="0" applyNumberFormat="1" applyFont="1" applyFill="1" applyBorder="1" applyAlignment="1">
      <alignment horizontal="center"/>
    </xf>
    <xf numFmtId="0" fontId="5" fillId="4" borderId="84" xfId="0" applyFont="1" applyFill="1" applyBorder="1" applyAlignment="1">
      <alignment/>
    </xf>
    <xf numFmtId="0" fontId="6" fillId="0" borderId="84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4" borderId="36" xfId="0" applyFont="1" applyFill="1" applyBorder="1" applyAlignment="1" applyProtection="1">
      <alignment/>
      <protection locked="0"/>
    </xf>
    <xf numFmtId="0" fontId="5" fillId="4" borderId="37" xfId="0" applyFont="1" applyFill="1" applyBorder="1" applyAlignment="1">
      <alignment/>
    </xf>
    <xf numFmtId="0" fontId="5" fillId="4" borderId="77" xfId="0" applyFont="1" applyFill="1" applyBorder="1" applyAlignment="1">
      <alignment/>
    </xf>
    <xf numFmtId="0" fontId="5" fillId="4" borderId="84" xfId="0" applyFont="1" applyFill="1" applyBorder="1" applyAlignment="1" applyProtection="1">
      <alignment/>
      <protection locked="0"/>
    </xf>
    <xf numFmtId="0" fontId="5" fillId="4" borderId="76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5" fillId="4" borderId="81" xfId="0" applyFont="1" applyFill="1" applyBorder="1" applyAlignment="1">
      <alignment/>
    </xf>
    <xf numFmtId="0" fontId="6" fillId="0" borderId="142" xfId="0" applyFont="1" applyBorder="1" applyAlignment="1">
      <alignment/>
    </xf>
    <xf numFmtId="0" fontId="5" fillId="4" borderId="142" xfId="0" applyFont="1" applyFill="1" applyBorder="1" applyAlignment="1">
      <alignment/>
    </xf>
    <xf numFmtId="0" fontId="5" fillId="4" borderId="142" xfId="0" applyFont="1" applyFill="1" applyBorder="1" applyAlignment="1" applyProtection="1">
      <alignment/>
      <protection locked="0"/>
    </xf>
    <xf numFmtId="0" fontId="5" fillId="4" borderId="80" xfId="0" applyFon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1" fontId="5" fillId="0" borderId="76" xfId="0" applyNumberFormat="1" applyFont="1" applyBorder="1" applyAlignment="1">
      <alignment/>
    </xf>
    <xf numFmtId="1" fontId="6" fillId="0" borderId="77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131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5" fillId="0" borderId="142" xfId="0" applyFont="1" applyBorder="1" applyAlignment="1">
      <alignment/>
    </xf>
    <xf numFmtId="14" fontId="11" fillId="0" borderId="0" xfId="0" applyNumberFormat="1" applyFont="1" applyAlignment="1">
      <alignment horizontal="right" vertical="center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34" borderId="87" xfId="0" applyFont="1" applyFill="1" applyBorder="1" applyAlignment="1">
      <alignment horizontal="center"/>
    </xf>
    <xf numFmtId="2" fontId="13" fillId="34" borderId="8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85" xfId="0" applyFont="1" applyFill="1" applyBorder="1" applyAlignment="1">
      <alignment/>
    </xf>
    <xf numFmtId="0" fontId="4" fillId="33" borderId="85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0" fontId="0" fillId="41" borderId="59" xfId="0" applyFont="1" applyFill="1" applyBorder="1" applyAlignment="1">
      <alignment/>
    </xf>
    <xf numFmtId="0" fontId="0" fillId="40" borderId="145" xfId="0" applyFont="1" applyFill="1" applyBorder="1" applyAlignment="1">
      <alignment horizontal="left"/>
    </xf>
    <xf numFmtId="0" fontId="0" fillId="40" borderId="146" xfId="0" applyFont="1" applyFill="1" applyBorder="1" applyAlignment="1">
      <alignment horizontal="center"/>
    </xf>
    <xf numFmtId="0" fontId="0" fillId="40" borderId="147" xfId="0" applyFont="1" applyFill="1" applyBorder="1" applyAlignment="1">
      <alignment horizontal="center"/>
    </xf>
    <xf numFmtId="0" fontId="14" fillId="0" borderId="17" xfId="0" applyFont="1" applyFill="1" applyBorder="1" applyAlignment="1" applyProtection="1">
      <alignment vertical="center"/>
      <protection locked="0"/>
    </xf>
    <xf numFmtId="0" fontId="0" fillId="0" borderId="64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40" borderId="64" xfId="0" applyFont="1" applyFill="1" applyBorder="1" applyAlignment="1">
      <alignment horizontal="center"/>
    </xf>
    <xf numFmtId="0" fontId="0" fillId="40" borderId="148" xfId="0" applyFont="1" applyFill="1" applyBorder="1" applyAlignment="1">
      <alignment horizontal="center"/>
    </xf>
    <xf numFmtId="0" fontId="0" fillId="40" borderId="68" xfId="0" applyFont="1" applyFill="1" applyBorder="1" applyAlignment="1">
      <alignment horizontal="center"/>
    </xf>
    <xf numFmtId="0" fontId="0" fillId="40" borderId="149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7" borderId="150" xfId="0" applyFont="1" applyFill="1" applyBorder="1" applyAlignment="1">
      <alignment horizontal="center"/>
    </xf>
    <xf numFmtId="0" fontId="0" fillId="37" borderId="151" xfId="0" applyFont="1" applyFill="1" applyBorder="1" applyAlignment="1">
      <alignment horizontal="center"/>
    </xf>
    <xf numFmtId="0" fontId="0" fillId="34" borderId="150" xfId="0" applyFont="1" applyFill="1" applyBorder="1" applyAlignment="1">
      <alignment horizontal="center"/>
    </xf>
    <xf numFmtId="0" fontId="0" fillId="34" borderId="151" xfId="0" applyFont="1" applyFill="1" applyBorder="1" applyAlignment="1">
      <alignment horizontal="center"/>
    </xf>
    <xf numFmtId="0" fontId="0" fillId="36" borderId="152" xfId="0" applyFont="1" applyFill="1" applyBorder="1" applyAlignment="1">
      <alignment horizontal="center"/>
    </xf>
    <xf numFmtId="0" fontId="0" fillId="36" borderId="151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2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0" fillId="42" borderId="156" xfId="0" applyFont="1" applyFill="1" applyBorder="1" applyAlignment="1">
      <alignment horizontal="center"/>
    </xf>
    <xf numFmtId="0" fontId="0" fillId="42" borderId="157" xfId="0" applyFont="1" applyFill="1" applyBorder="1" applyAlignment="1">
      <alignment horizontal="center"/>
    </xf>
    <xf numFmtId="0" fontId="0" fillId="42" borderId="158" xfId="0" applyFont="1" applyFill="1" applyBorder="1" applyAlignment="1">
      <alignment horizontal="center"/>
    </xf>
    <xf numFmtId="0" fontId="13" fillId="0" borderId="15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43" borderId="86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43" borderId="87" xfId="0" applyFont="1" applyFill="1" applyBorder="1" applyAlignment="1">
      <alignment horizontal="center"/>
    </xf>
    <xf numFmtId="0" fontId="0" fillId="43" borderId="88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3" borderId="32" xfId="0" applyFont="1" applyFill="1" applyBorder="1" applyAlignment="1">
      <alignment horizontal="center"/>
    </xf>
    <xf numFmtId="0" fontId="0" fillId="43" borderId="160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39" xfId="0" applyFont="1" applyFill="1" applyBorder="1" applyAlignment="1">
      <alignment horizontal="center"/>
    </xf>
    <xf numFmtId="0" fontId="0" fillId="42" borderId="161" xfId="0" applyFont="1" applyFill="1" applyBorder="1" applyAlignment="1">
      <alignment horizontal="center"/>
    </xf>
    <xf numFmtId="0" fontId="0" fillId="42" borderId="162" xfId="0" applyFont="1" applyFill="1" applyBorder="1" applyAlignment="1">
      <alignment horizontal="center"/>
    </xf>
    <xf numFmtId="0" fontId="0" fillId="42" borderId="163" xfId="0" applyFont="1" applyFill="1" applyBorder="1" applyAlignment="1">
      <alignment horizontal="center"/>
    </xf>
    <xf numFmtId="0" fontId="2" fillId="0" borderId="1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42" borderId="164" xfId="0" applyFont="1" applyFill="1" applyBorder="1" applyAlignment="1">
      <alignment horizontal="center"/>
    </xf>
    <xf numFmtId="0" fontId="0" fillId="42" borderId="165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42" borderId="16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44" borderId="167" xfId="0" applyFont="1" applyFill="1" applyBorder="1" applyAlignment="1">
      <alignment horizontal="center" vertical="center"/>
    </xf>
    <xf numFmtId="0" fontId="12" fillId="44" borderId="154" xfId="0" applyFont="1" applyFill="1" applyBorder="1" applyAlignment="1">
      <alignment horizontal="center" vertical="center"/>
    </xf>
    <xf numFmtId="0" fontId="12" fillId="44" borderId="155" xfId="0" applyFont="1" applyFill="1" applyBorder="1" applyAlignment="1">
      <alignment horizontal="center" vertical="center"/>
    </xf>
    <xf numFmtId="44" fontId="10" fillId="0" borderId="0" xfId="60" applyFont="1" applyBorder="1" applyAlignment="1">
      <alignment horizontal="center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168" xfId="0" applyFont="1" applyBorder="1" applyAlignment="1">
      <alignment horizontal="center" vertical="center"/>
    </xf>
    <xf numFmtId="0" fontId="11" fillId="0" borderId="169" xfId="0" applyFont="1" applyBorder="1" applyAlignment="1">
      <alignment horizontal="center" vertical="center"/>
    </xf>
    <xf numFmtId="0" fontId="15" fillId="0" borderId="170" xfId="0" applyFont="1" applyBorder="1" applyAlignment="1" applyProtection="1">
      <alignment horizontal="center" vertical="center"/>
      <protection locked="0"/>
    </xf>
    <xf numFmtId="0" fontId="15" fillId="0" borderId="169" xfId="0" applyFont="1" applyBorder="1" applyAlignment="1" applyProtection="1">
      <alignment horizontal="center" vertical="center"/>
      <protection locked="0"/>
    </xf>
    <xf numFmtId="0" fontId="15" fillId="0" borderId="171" xfId="0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4" fontId="11" fillId="0" borderId="0" xfId="0" applyNumberFormat="1" applyFont="1" applyAlignment="1">
      <alignment horizontal="right" vertical="center"/>
    </xf>
    <xf numFmtId="0" fontId="12" fillId="44" borderId="33" xfId="0" applyFont="1" applyFill="1" applyBorder="1" applyAlignment="1">
      <alignment horizontal="center" vertical="center"/>
    </xf>
    <xf numFmtId="0" fontId="12" fillId="44" borderId="34" xfId="0" applyFont="1" applyFill="1" applyBorder="1" applyAlignment="1">
      <alignment horizontal="center" vertical="center"/>
    </xf>
    <xf numFmtId="0" fontId="12" fillId="44" borderId="35" xfId="0" applyFont="1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100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99" xfId="0" applyFont="1" applyBorder="1" applyAlignment="1" applyProtection="1">
      <alignment horizontal="left"/>
      <protection locked="0"/>
    </xf>
    <xf numFmtId="0" fontId="6" fillId="0" borderId="105" xfId="0" applyFont="1" applyBorder="1" applyAlignment="1" applyProtection="1">
      <alignment horizontal="left"/>
      <protection locked="0"/>
    </xf>
    <xf numFmtId="0" fontId="6" fillId="0" borderId="106" xfId="0" applyFont="1" applyBorder="1" applyAlignment="1" applyProtection="1">
      <alignment horizontal="left"/>
      <protection locked="0"/>
    </xf>
    <xf numFmtId="0" fontId="6" fillId="0" borderId="107" xfId="0" applyFont="1" applyBorder="1" applyAlignment="1" applyProtection="1">
      <alignment horizontal="left"/>
      <protection locked="0"/>
    </xf>
    <xf numFmtId="0" fontId="2" fillId="0" borderId="119" xfId="0" applyFont="1" applyBorder="1" applyAlignment="1" applyProtection="1">
      <alignment horizontal="center"/>
      <protection locked="0"/>
    </xf>
    <xf numFmtId="0" fontId="2" fillId="0" borderId="129" xfId="0" applyFont="1" applyBorder="1" applyAlignment="1" applyProtection="1">
      <alignment horizontal="center"/>
      <protection locked="0"/>
    </xf>
    <xf numFmtId="0" fontId="2" fillId="32" borderId="135" xfId="0" applyNumberFormat="1" applyFont="1" applyFill="1" applyBorder="1" applyAlignment="1" applyProtection="1">
      <alignment horizontal="center" vertical="center"/>
      <protection locked="0"/>
    </xf>
    <xf numFmtId="0" fontId="2" fillId="32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left"/>
      <protection locked="0"/>
    </xf>
    <xf numFmtId="0" fontId="6" fillId="0" borderId="94" xfId="0" applyFont="1" applyBorder="1" applyAlignment="1" applyProtection="1">
      <alignment horizontal="left"/>
      <protection locked="0"/>
    </xf>
    <xf numFmtId="0" fontId="6" fillId="0" borderId="95" xfId="0" applyFont="1" applyBorder="1" applyAlignment="1" applyProtection="1">
      <alignment horizontal="left"/>
      <protection locked="0"/>
    </xf>
    <xf numFmtId="0" fontId="6" fillId="32" borderId="82" xfId="0" applyFont="1" applyFill="1" applyBorder="1" applyAlignment="1" applyProtection="1">
      <alignment horizontal="left"/>
      <protection locked="0"/>
    </xf>
    <xf numFmtId="0" fontId="6" fillId="32" borderId="46" xfId="0" applyFont="1" applyFill="1" applyBorder="1" applyAlignment="1" applyProtection="1">
      <alignment horizontal="left"/>
      <protection locked="0"/>
    </xf>
    <xf numFmtId="0" fontId="6" fillId="32" borderId="83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32" borderId="88" xfId="0" applyNumberFormat="1" applyFont="1" applyFill="1" applyBorder="1" applyAlignment="1" applyProtection="1">
      <alignment horizontal="center" vertical="center"/>
      <protection locked="0"/>
    </xf>
    <xf numFmtId="0" fontId="2" fillId="3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31" fillId="32" borderId="135" xfId="0" applyFont="1" applyFill="1" applyBorder="1" applyAlignment="1" applyProtection="1">
      <alignment horizontal="center" vertical="center"/>
      <protection locked="0"/>
    </xf>
    <xf numFmtId="0" fontId="31" fillId="32" borderId="26" xfId="0" applyFont="1" applyFill="1" applyBorder="1" applyAlignment="1" applyProtection="1">
      <alignment horizontal="center" vertical="center"/>
      <protection locked="0"/>
    </xf>
    <xf numFmtId="0" fontId="31" fillId="32" borderId="27" xfId="0" applyFont="1" applyFill="1" applyBorder="1" applyAlignment="1" applyProtection="1">
      <alignment horizontal="center" vertical="center"/>
      <protection locked="0"/>
    </xf>
    <xf numFmtId="0" fontId="31" fillId="32" borderId="25" xfId="0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0" borderId="17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76" xfId="0" applyNumberFormat="1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3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4" xfId="0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175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0" fillId="0" borderId="17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77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80" xfId="0" applyFont="1" applyBorder="1" applyAlignment="1" applyProtection="1">
      <alignment horizontal="left"/>
      <protection locked="0"/>
    </xf>
    <xf numFmtId="0" fontId="6" fillId="0" borderId="90" xfId="0" applyFont="1" applyBorder="1" applyAlignment="1" applyProtection="1">
      <alignment horizontal="left"/>
      <protection locked="0"/>
    </xf>
    <xf numFmtId="0" fontId="6" fillId="0" borderId="178" xfId="0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 textRotation="90"/>
    </xf>
    <xf numFmtId="0" fontId="11" fillId="0" borderId="16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5" fontId="16" fillId="0" borderId="23" xfId="0" applyNumberFormat="1" applyFont="1" applyBorder="1" applyAlignment="1" applyProtection="1">
      <alignment horizontal="right" vertical="center"/>
      <protection locked="0"/>
    </xf>
    <xf numFmtId="165" fontId="16" fillId="0" borderId="18" xfId="0" applyNumberFormat="1" applyFont="1" applyBorder="1" applyAlignment="1" applyProtection="1">
      <alignment horizontal="right" vertical="center"/>
      <protection locked="0"/>
    </xf>
    <xf numFmtId="165" fontId="16" fillId="0" borderId="18" xfId="0" applyNumberFormat="1" applyFont="1" applyBorder="1" applyAlignment="1" applyProtection="1">
      <alignment horizontal="left" vertical="center"/>
      <protection locked="0"/>
    </xf>
    <xf numFmtId="165" fontId="16" fillId="0" borderId="24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0" fillId="0" borderId="138" xfId="0" applyFont="1" applyBorder="1" applyAlignment="1" applyProtection="1">
      <alignment horizontal="center"/>
      <protection locked="0"/>
    </xf>
    <xf numFmtId="0" fontId="10" fillId="0" borderId="118" xfId="0" applyFont="1" applyBorder="1" applyAlignment="1" applyProtection="1">
      <alignment horizontal="center"/>
      <protection locked="0"/>
    </xf>
    <xf numFmtId="0" fontId="10" fillId="0" borderId="179" xfId="0" applyFont="1" applyBorder="1" applyAlignment="1" applyProtection="1">
      <alignment horizontal="center"/>
      <protection locked="0"/>
    </xf>
    <xf numFmtId="0" fontId="16" fillId="32" borderId="51" xfId="0" applyFont="1" applyFill="1" applyBorder="1" applyAlignment="1" applyProtection="1">
      <alignment horizontal="center" vertical="center"/>
      <protection locked="0"/>
    </xf>
    <xf numFmtId="0" fontId="16" fillId="32" borderId="129" xfId="0" applyFont="1" applyFill="1" applyBorder="1" applyAlignment="1" applyProtection="1">
      <alignment horizontal="center" vertical="center"/>
      <protection locked="0"/>
    </xf>
    <xf numFmtId="165" fontId="6" fillId="0" borderId="173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165" fontId="6" fillId="0" borderId="11" xfId="0" applyNumberFormat="1" applyFont="1" applyBorder="1" applyAlignment="1" applyProtection="1">
      <alignment horizontal="left"/>
      <protection locked="0"/>
    </xf>
    <xf numFmtId="0" fontId="6" fillId="0" borderId="101" xfId="0" applyFont="1" applyBorder="1" applyAlignment="1" applyProtection="1">
      <alignment horizontal="left"/>
      <protection locked="0"/>
    </xf>
    <xf numFmtId="0" fontId="6" fillId="0" borderId="180" xfId="0" applyFont="1" applyBorder="1" applyAlignment="1" applyProtection="1">
      <alignment horizontal="left"/>
      <protection locked="0"/>
    </xf>
    <xf numFmtId="0" fontId="6" fillId="0" borderId="181" xfId="0" applyFont="1" applyBorder="1" applyAlignment="1" applyProtection="1">
      <alignment horizontal="left"/>
      <protection locked="0"/>
    </xf>
    <xf numFmtId="164" fontId="6" fillId="0" borderId="36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2" fillId="0" borderId="182" xfId="0" applyFont="1" applyFill="1" applyBorder="1" applyAlignment="1" applyProtection="1">
      <alignment horizontal="center" vertical="center"/>
      <protection locked="0"/>
    </xf>
    <xf numFmtId="0" fontId="2" fillId="0" borderId="183" xfId="0" applyFont="1" applyFill="1" applyBorder="1" applyAlignment="1" applyProtection="1">
      <alignment horizontal="center" vertical="center"/>
      <protection locked="0"/>
    </xf>
    <xf numFmtId="0" fontId="2" fillId="0" borderId="184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22" fillId="32" borderId="185" xfId="0" applyNumberFormat="1" applyFont="1" applyFill="1" applyBorder="1" applyAlignment="1" applyProtection="1">
      <alignment horizontal="center" vertical="center"/>
      <protection locked="0"/>
    </xf>
    <xf numFmtId="0" fontId="22" fillId="32" borderId="53" xfId="0" applyNumberFormat="1" applyFont="1" applyFill="1" applyBorder="1" applyAlignment="1" applyProtection="1">
      <alignment horizontal="center" vertical="center"/>
      <protection locked="0"/>
    </xf>
    <xf numFmtId="0" fontId="22" fillId="32" borderId="186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0" borderId="187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542925</xdr:colOff>
      <xdr:row>0</xdr:row>
      <xdr:rowOff>0</xdr:rowOff>
    </xdr:from>
    <xdr:to>
      <xdr:col>20</xdr:col>
      <xdr:colOff>1409700</xdr:colOff>
      <xdr:row>4</xdr:row>
      <xdr:rowOff>0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866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0</xdr:row>
      <xdr:rowOff>0</xdr:rowOff>
    </xdr:from>
    <xdr:to>
      <xdr:col>37</xdr:col>
      <xdr:colOff>1104900</xdr:colOff>
      <xdr:row>5</xdr:row>
      <xdr:rowOff>9525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0</xdr:row>
      <xdr:rowOff>0</xdr:rowOff>
    </xdr:from>
    <xdr:to>
      <xdr:col>37</xdr:col>
      <xdr:colOff>1104900</xdr:colOff>
      <xdr:row>5</xdr:row>
      <xdr:rowOff>9525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0</xdr:row>
      <xdr:rowOff>0</xdr:rowOff>
    </xdr:from>
    <xdr:to>
      <xdr:col>37</xdr:col>
      <xdr:colOff>1104900</xdr:colOff>
      <xdr:row>5</xdr:row>
      <xdr:rowOff>9525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</xdr:colOff>
      <xdr:row>0</xdr:row>
      <xdr:rowOff>0</xdr:rowOff>
    </xdr:from>
    <xdr:to>
      <xdr:col>43</xdr:col>
      <xdr:colOff>742950</xdr:colOff>
      <xdr:row>5</xdr:row>
      <xdr:rowOff>142875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1095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79533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733675" y="79533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57150</xdr:rowOff>
    </xdr:from>
    <xdr:to>
      <xdr:col>27</xdr:col>
      <xdr:colOff>0</xdr:colOff>
      <xdr:row>25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019800" y="794385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47625</xdr:rowOff>
    </xdr:from>
    <xdr:to>
      <xdr:col>29</xdr:col>
      <xdr:colOff>161925</xdr:colOff>
      <xdr:row>25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24650" y="79343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66675</xdr:rowOff>
    </xdr:from>
    <xdr:to>
      <xdr:col>9</xdr:col>
      <xdr:colOff>133350</xdr:colOff>
      <xdr:row>27</xdr:row>
      <xdr:rowOff>180975</xdr:rowOff>
    </xdr:to>
    <xdr:sp>
      <xdr:nvSpPr>
        <xdr:cNvPr id="5" name="Rectangle 1"/>
        <xdr:cNvSpPr>
          <a:spLocks/>
        </xdr:cNvSpPr>
      </xdr:nvSpPr>
      <xdr:spPr>
        <a:xfrm>
          <a:off x="199072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66675</xdr:rowOff>
    </xdr:from>
    <xdr:to>
      <xdr:col>12</xdr:col>
      <xdr:colOff>133350</xdr:colOff>
      <xdr:row>27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273367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27</xdr:row>
      <xdr:rowOff>57150</xdr:rowOff>
    </xdr:from>
    <xdr:to>
      <xdr:col>27</xdr:col>
      <xdr:colOff>0</xdr:colOff>
      <xdr:row>27</xdr:row>
      <xdr:rowOff>171450</xdr:rowOff>
    </xdr:to>
    <xdr:sp>
      <xdr:nvSpPr>
        <xdr:cNvPr id="7" name="Rectangle 3"/>
        <xdr:cNvSpPr>
          <a:spLocks/>
        </xdr:cNvSpPr>
      </xdr:nvSpPr>
      <xdr:spPr>
        <a:xfrm>
          <a:off x="6019800" y="857250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27</xdr:row>
      <xdr:rowOff>47625</xdr:rowOff>
    </xdr:from>
    <xdr:to>
      <xdr:col>29</xdr:col>
      <xdr:colOff>161925</xdr:colOff>
      <xdr:row>27</xdr:row>
      <xdr:rowOff>161925</xdr:rowOff>
    </xdr:to>
    <xdr:sp>
      <xdr:nvSpPr>
        <xdr:cNvPr id="8" name="Rectangle 4"/>
        <xdr:cNvSpPr>
          <a:spLocks/>
        </xdr:cNvSpPr>
      </xdr:nvSpPr>
      <xdr:spPr>
        <a:xfrm>
          <a:off x="6724650" y="85629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66675</xdr:rowOff>
    </xdr:from>
    <xdr:to>
      <xdr:col>9</xdr:col>
      <xdr:colOff>133350</xdr:colOff>
      <xdr:row>27</xdr:row>
      <xdr:rowOff>180975</xdr:rowOff>
    </xdr:to>
    <xdr:sp>
      <xdr:nvSpPr>
        <xdr:cNvPr id="9" name="Rectangle 1"/>
        <xdr:cNvSpPr>
          <a:spLocks/>
        </xdr:cNvSpPr>
      </xdr:nvSpPr>
      <xdr:spPr>
        <a:xfrm>
          <a:off x="199072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66675</xdr:rowOff>
    </xdr:from>
    <xdr:to>
      <xdr:col>12</xdr:col>
      <xdr:colOff>133350</xdr:colOff>
      <xdr:row>27</xdr:row>
      <xdr:rowOff>180975</xdr:rowOff>
    </xdr:to>
    <xdr:sp>
      <xdr:nvSpPr>
        <xdr:cNvPr id="10" name="Rectangle 2"/>
        <xdr:cNvSpPr>
          <a:spLocks/>
        </xdr:cNvSpPr>
      </xdr:nvSpPr>
      <xdr:spPr>
        <a:xfrm>
          <a:off x="273367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27</xdr:row>
      <xdr:rowOff>57150</xdr:rowOff>
    </xdr:from>
    <xdr:to>
      <xdr:col>27</xdr:col>
      <xdr:colOff>0</xdr:colOff>
      <xdr:row>27</xdr:row>
      <xdr:rowOff>171450</xdr:rowOff>
    </xdr:to>
    <xdr:sp>
      <xdr:nvSpPr>
        <xdr:cNvPr id="11" name="Rectangle 3"/>
        <xdr:cNvSpPr>
          <a:spLocks/>
        </xdr:cNvSpPr>
      </xdr:nvSpPr>
      <xdr:spPr>
        <a:xfrm>
          <a:off x="6019800" y="857250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27</xdr:row>
      <xdr:rowOff>47625</xdr:rowOff>
    </xdr:from>
    <xdr:to>
      <xdr:col>29</xdr:col>
      <xdr:colOff>161925</xdr:colOff>
      <xdr:row>27</xdr:row>
      <xdr:rowOff>161925</xdr:rowOff>
    </xdr:to>
    <xdr:sp>
      <xdr:nvSpPr>
        <xdr:cNvPr id="12" name="Rectangle 4"/>
        <xdr:cNvSpPr>
          <a:spLocks/>
        </xdr:cNvSpPr>
      </xdr:nvSpPr>
      <xdr:spPr>
        <a:xfrm>
          <a:off x="6724650" y="85629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38100</xdr:rowOff>
    </xdr:to>
    <xdr:pic>
      <xdr:nvPicPr>
        <xdr:cNvPr id="13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238125</xdr:colOff>
      <xdr:row>1</xdr:row>
      <xdr:rowOff>371475</xdr:rowOff>
    </xdr:to>
    <xdr:pic>
      <xdr:nvPicPr>
        <xdr:cNvPr id="14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28575</xdr:colOff>
      <xdr:row>0</xdr:row>
      <xdr:rowOff>0</xdr:rowOff>
    </xdr:from>
    <xdr:to>
      <xdr:col>43</xdr:col>
      <xdr:colOff>742950</xdr:colOff>
      <xdr:row>5</xdr:row>
      <xdr:rowOff>142875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1095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5</xdr:row>
      <xdr:rowOff>85725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0</xdr:rowOff>
    </xdr:from>
    <xdr:to>
      <xdr:col>7</xdr:col>
      <xdr:colOff>733425</xdr:colOff>
      <xdr:row>8</xdr:row>
      <xdr:rowOff>95250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0"/>
          <a:ext cx="1019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3.57421875" style="0" customWidth="1"/>
    <col min="2" max="2" width="6.140625" style="0" customWidth="1"/>
    <col min="3" max="3" width="2.140625" style="0" customWidth="1"/>
    <col min="4" max="4" width="21.421875" style="0" customWidth="1"/>
    <col min="5" max="5" width="1.7109375" style="0" customWidth="1"/>
    <col min="6" max="6" width="21.421875" style="0" customWidth="1"/>
    <col min="7" max="7" width="4.421875" style="0" customWidth="1"/>
    <col min="8" max="8" width="2.8515625" style="0" customWidth="1"/>
    <col min="9" max="9" width="21.421875" style="0" customWidth="1"/>
    <col min="10" max="10" width="3.00390625" style="0" customWidth="1"/>
    <col min="11" max="11" width="21.421875" style="0" customWidth="1"/>
    <col min="12" max="12" width="5.421875" style="0" customWidth="1"/>
    <col min="13" max="13" width="3.140625" style="0" customWidth="1"/>
    <col min="14" max="14" width="21.421875" style="0" customWidth="1"/>
    <col min="15" max="15" width="2.28125" style="0" customWidth="1"/>
    <col min="16" max="16" width="21.421875" style="0" customWidth="1"/>
    <col min="17" max="17" width="5.00390625" style="0" customWidth="1"/>
    <col min="18" max="18" width="2.7109375" style="0" customWidth="1"/>
    <col min="19" max="19" width="21.421875" style="0" customWidth="1"/>
    <col min="20" max="20" width="2.421875" style="0" customWidth="1"/>
    <col min="21" max="21" width="21.421875" style="0" customWidth="1"/>
  </cols>
  <sheetData>
    <row r="1" spans="1:21" ht="23.25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9" ht="23.25" customHeight="1">
      <c r="A2" s="2" t="s">
        <v>152</v>
      </c>
      <c r="F2" s="560">
        <v>42616</v>
      </c>
      <c r="G2" s="560"/>
      <c r="H2" s="395" t="s">
        <v>15</v>
      </c>
      <c r="I2" s="394">
        <f>F2+1</f>
        <v>42617</v>
      </c>
    </row>
    <row r="3" spans="1:21" ht="23.25" customHeight="1">
      <c r="A3" s="2" t="s">
        <v>201</v>
      </c>
      <c r="B3" s="2"/>
      <c r="C3" s="2"/>
      <c r="D3" s="2"/>
      <c r="E3" s="2"/>
      <c r="F3" s="2" t="s">
        <v>199</v>
      </c>
      <c r="G3" s="2"/>
      <c r="H3" s="2"/>
      <c r="I3" s="2"/>
      <c r="J3" s="2"/>
      <c r="K3" s="2"/>
      <c r="L3" s="2" t="s">
        <v>0</v>
      </c>
      <c r="M3" s="2"/>
      <c r="N3" s="2"/>
      <c r="O3" s="2"/>
      <c r="P3" s="2"/>
      <c r="Q3" s="2"/>
      <c r="R3" s="256"/>
      <c r="S3" s="256"/>
      <c r="T3" s="256"/>
      <c r="U3" s="256"/>
    </row>
    <row r="4" spans="1:21" ht="23.25" customHeight="1">
      <c r="A4" s="2" t="s">
        <v>227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</row>
    <row r="5" spans="1:21" ht="23.25" customHeight="1">
      <c r="A5" s="2"/>
      <c r="B5" s="2"/>
      <c r="C5" s="249"/>
      <c r="D5" s="208" t="s">
        <v>16</v>
      </c>
      <c r="E5" s="209"/>
      <c r="F5" s="565" t="s">
        <v>147</v>
      </c>
      <c r="G5" s="566"/>
      <c r="H5" s="210"/>
      <c r="I5" s="211" t="s">
        <v>32</v>
      </c>
      <c r="J5" s="212"/>
      <c r="K5" s="563" t="s">
        <v>147</v>
      </c>
      <c r="L5" s="564"/>
      <c r="M5" s="213"/>
      <c r="N5" s="214" t="s">
        <v>33</v>
      </c>
      <c r="O5" s="215"/>
      <c r="P5" s="561" t="s">
        <v>147</v>
      </c>
      <c r="Q5" s="562"/>
      <c r="R5" s="216"/>
      <c r="S5" s="217" t="s">
        <v>34</v>
      </c>
      <c r="T5" s="218"/>
      <c r="U5" s="543" t="s">
        <v>147</v>
      </c>
    </row>
    <row r="6" spans="1:21" ht="23.25" customHeight="1">
      <c r="A6" s="173" t="s">
        <v>1</v>
      </c>
      <c r="B6" s="173"/>
      <c r="C6" s="250">
        <v>1</v>
      </c>
      <c r="D6" s="219" t="s">
        <v>240</v>
      </c>
      <c r="E6" s="220"/>
      <c r="F6" s="221" t="s">
        <v>178</v>
      </c>
      <c r="G6" s="221"/>
      <c r="H6" s="222">
        <v>5</v>
      </c>
      <c r="I6" s="223" t="s">
        <v>210</v>
      </c>
      <c r="J6" s="224"/>
      <c r="K6" s="225" t="s">
        <v>177</v>
      </c>
      <c r="L6" s="225"/>
      <c r="M6" s="226">
        <v>9</v>
      </c>
      <c r="N6" s="227" t="s">
        <v>209</v>
      </c>
      <c r="O6" s="228"/>
      <c r="P6" s="229" t="s">
        <v>176</v>
      </c>
      <c r="Q6" s="229"/>
      <c r="R6" s="230">
        <v>13</v>
      </c>
      <c r="S6" s="231" t="s">
        <v>206</v>
      </c>
      <c r="T6" s="232"/>
      <c r="U6" s="544" t="s">
        <v>198</v>
      </c>
    </row>
    <row r="7" spans="1:21" ht="23.25" customHeight="1">
      <c r="A7" s="2" t="s">
        <v>202</v>
      </c>
      <c r="B7" s="2"/>
      <c r="C7" s="250">
        <v>2</v>
      </c>
      <c r="D7" s="233" t="s">
        <v>207</v>
      </c>
      <c r="E7" s="234"/>
      <c r="F7" s="221" t="s">
        <v>172</v>
      </c>
      <c r="G7" s="221"/>
      <c r="H7" s="222">
        <v>6</v>
      </c>
      <c r="I7" s="223" t="s">
        <v>218</v>
      </c>
      <c r="J7" s="224"/>
      <c r="K7" s="225" t="s">
        <v>196</v>
      </c>
      <c r="L7" s="225"/>
      <c r="M7" s="226">
        <v>10</v>
      </c>
      <c r="N7" s="227" t="s">
        <v>213</v>
      </c>
      <c r="O7" s="228"/>
      <c r="P7" s="229" t="s">
        <v>195</v>
      </c>
      <c r="Q7" s="229"/>
      <c r="R7" s="230">
        <v>14</v>
      </c>
      <c r="S7" s="231" t="s">
        <v>214</v>
      </c>
      <c r="T7" s="232"/>
      <c r="U7" s="545" t="s">
        <v>179</v>
      </c>
    </row>
    <row r="8" spans="1:21" ht="23.25" customHeight="1">
      <c r="A8" s="173"/>
      <c r="B8" s="173"/>
      <c r="C8" s="250">
        <v>3</v>
      </c>
      <c r="D8" s="233" t="s">
        <v>208</v>
      </c>
      <c r="E8" s="234"/>
      <c r="F8" s="221" t="s">
        <v>205</v>
      </c>
      <c r="G8" s="221"/>
      <c r="H8" s="222">
        <v>7</v>
      </c>
      <c r="I8" s="223" t="s">
        <v>211</v>
      </c>
      <c r="J8" s="224"/>
      <c r="K8" s="225" t="s">
        <v>203</v>
      </c>
      <c r="L8" s="225"/>
      <c r="M8" s="226">
        <v>11</v>
      </c>
      <c r="N8" s="227" t="s">
        <v>220</v>
      </c>
      <c r="O8" s="228"/>
      <c r="P8" s="229" t="s">
        <v>204</v>
      </c>
      <c r="Q8" s="229"/>
      <c r="R8" s="230">
        <v>15</v>
      </c>
      <c r="S8" s="231" t="s">
        <v>217</v>
      </c>
      <c r="T8" s="232"/>
      <c r="U8" s="544" t="s">
        <v>175</v>
      </c>
    </row>
    <row r="9" spans="1:21" ht="23.25" customHeight="1">
      <c r="A9" s="173"/>
      <c r="B9" s="173"/>
      <c r="C9" s="250">
        <v>4</v>
      </c>
      <c r="D9" s="233" t="s">
        <v>216</v>
      </c>
      <c r="E9" s="234"/>
      <c r="F9" s="221" t="s">
        <v>173</v>
      </c>
      <c r="G9" s="221"/>
      <c r="H9" s="222">
        <v>8</v>
      </c>
      <c r="I9" s="223" t="s">
        <v>212</v>
      </c>
      <c r="J9" s="224"/>
      <c r="K9" s="225" t="s">
        <v>197</v>
      </c>
      <c r="L9" s="225"/>
      <c r="M9" s="226">
        <v>12</v>
      </c>
      <c r="N9" s="227" t="s">
        <v>215</v>
      </c>
      <c r="O9" s="228"/>
      <c r="P9" s="229" t="s">
        <v>174</v>
      </c>
      <c r="Q9" s="229"/>
      <c r="R9" s="230">
        <v>16</v>
      </c>
      <c r="S9" s="231" t="s">
        <v>219</v>
      </c>
      <c r="T9" s="232"/>
      <c r="U9" s="544" t="s">
        <v>194</v>
      </c>
    </row>
    <row r="10" spans="1:21" ht="23.25" customHeight="1">
      <c r="A10" s="174"/>
      <c r="B10" s="4">
        <v>0.017361111111111112</v>
      </c>
      <c r="C10" s="250"/>
      <c r="D10" s="233"/>
      <c r="E10" s="234"/>
      <c r="F10" s="221"/>
      <c r="G10" s="221"/>
      <c r="H10" s="222"/>
      <c r="I10" s="223"/>
      <c r="J10" s="224"/>
      <c r="K10" s="225"/>
      <c r="L10" s="225"/>
      <c r="M10" s="226"/>
      <c r="N10" s="227"/>
      <c r="O10" s="228"/>
      <c r="P10" s="229"/>
      <c r="Q10" s="229"/>
      <c r="R10" s="230">
        <v>17</v>
      </c>
      <c r="S10" s="231" t="s">
        <v>221</v>
      </c>
      <c r="T10" s="232"/>
      <c r="U10" s="544" t="s">
        <v>205</v>
      </c>
    </row>
    <row r="11" spans="1:21" ht="23.25" customHeight="1">
      <c r="A11" s="173"/>
      <c r="B11" s="4">
        <v>0.006944444444444444</v>
      </c>
      <c r="C11" s="251"/>
      <c r="D11" s="235"/>
      <c r="E11" s="236"/>
      <c r="F11" s="237"/>
      <c r="G11" s="237"/>
      <c r="H11" s="238"/>
      <c r="I11" s="239"/>
      <c r="J11" s="240"/>
      <c r="K11" s="241"/>
      <c r="L11" s="241"/>
      <c r="M11" s="242"/>
      <c r="N11" s="243"/>
      <c r="O11" s="244"/>
      <c r="P11" s="245"/>
      <c r="Q11" s="245"/>
      <c r="R11" s="246"/>
      <c r="S11" s="247"/>
      <c r="T11" s="248"/>
      <c r="U11" s="546"/>
    </row>
    <row r="12" spans="1:21" ht="23.25" customHeight="1" thickBot="1">
      <c r="A12" s="173"/>
      <c r="B12" s="4">
        <v>0.013888888888888888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1" ht="23.25" customHeight="1" thickBot="1">
      <c r="A13" s="175" t="s">
        <v>2</v>
      </c>
      <c r="B13" s="176" t="s">
        <v>3</v>
      </c>
      <c r="C13" s="177"/>
      <c r="D13" s="178" t="s">
        <v>41</v>
      </c>
      <c r="E13" s="179"/>
      <c r="F13" s="180" t="s">
        <v>4</v>
      </c>
      <c r="G13" s="181" t="s">
        <v>5</v>
      </c>
      <c r="H13" s="182"/>
      <c r="I13" s="178" t="s">
        <v>130</v>
      </c>
      <c r="J13" s="179"/>
      <c r="K13" s="180" t="s">
        <v>4</v>
      </c>
      <c r="L13" s="181" t="s">
        <v>5</v>
      </c>
      <c r="M13" s="177"/>
      <c r="N13" s="178" t="s">
        <v>222</v>
      </c>
      <c r="O13" s="179"/>
      <c r="P13" s="180" t="s">
        <v>4</v>
      </c>
      <c r="Q13" s="181" t="s">
        <v>5</v>
      </c>
      <c r="R13" s="182"/>
      <c r="S13" s="178" t="s">
        <v>223</v>
      </c>
      <c r="T13" s="179"/>
      <c r="U13" s="547" t="s">
        <v>4</v>
      </c>
    </row>
    <row r="14" spans="1:21" ht="23.25" customHeight="1">
      <c r="A14" s="183">
        <v>1</v>
      </c>
      <c r="B14" s="184">
        <v>0.3958333333333333</v>
      </c>
      <c r="C14" s="185" t="s">
        <v>6</v>
      </c>
      <c r="D14" s="186" t="str">
        <f>D6</f>
        <v>Ahlhorner SV</v>
      </c>
      <c r="E14" s="187" t="s">
        <v>7</v>
      </c>
      <c r="F14" s="188">
        <v>3</v>
      </c>
      <c r="G14" s="189"/>
      <c r="H14" s="183">
        <v>1</v>
      </c>
      <c r="I14" s="186" t="str">
        <f>I6</f>
        <v>TV Brettorf</v>
      </c>
      <c r="J14" s="187" t="s">
        <v>7</v>
      </c>
      <c r="K14" s="190">
        <v>7</v>
      </c>
      <c r="L14" s="191"/>
      <c r="M14" s="183">
        <v>1</v>
      </c>
      <c r="N14" s="186" t="str">
        <f>N6</f>
        <v>SV Düdenbüttel</v>
      </c>
      <c r="O14" s="187" t="s">
        <v>7</v>
      </c>
      <c r="P14" s="472">
        <v>11</v>
      </c>
      <c r="Q14" s="473"/>
      <c r="R14" s="183">
        <v>1</v>
      </c>
      <c r="S14" s="186" t="str">
        <f>S6</f>
        <v>TSV Essel</v>
      </c>
      <c r="T14" s="187" t="s">
        <v>7</v>
      </c>
      <c r="U14" s="548">
        <v>15</v>
      </c>
    </row>
    <row r="15" spans="1:21" ht="23.25" customHeight="1">
      <c r="A15" s="192"/>
      <c r="B15" s="193">
        <v>0.4305555555555556</v>
      </c>
      <c r="C15" s="194"/>
      <c r="D15" s="552" t="str">
        <f>D9</f>
        <v>TG Biberach</v>
      </c>
      <c r="E15" s="553"/>
      <c r="F15" s="196" t="str">
        <f>D8</f>
        <v>MTV Wangersen</v>
      </c>
      <c r="G15" s="197"/>
      <c r="H15" s="192"/>
      <c r="I15" s="552" t="str">
        <f>I9</f>
        <v>VfK Berlin</v>
      </c>
      <c r="J15" s="553"/>
      <c r="K15" s="196" t="str">
        <f>I8</f>
        <v>SV Energie Görlitz</v>
      </c>
      <c r="L15" s="197"/>
      <c r="M15" s="192"/>
      <c r="N15" s="552" t="str">
        <f>N9</f>
        <v>TV Unterhaugstett</v>
      </c>
      <c r="O15" s="553"/>
      <c r="P15" s="556" t="str">
        <f>N8</f>
        <v>TV Stammbach</v>
      </c>
      <c r="Q15" s="557"/>
      <c r="R15" s="192"/>
      <c r="S15" s="552" t="str">
        <f>S9</f>
        <v>TuS Wickrath</v>
      </c>
      <c r="T15" s="553"/>
      <c r="U15" s="549" t="str">
        <f>S8</f>
        <v>TV Herrnwahltann</v>
      </c>
    </row>
    <row r="16" spans="1:21" ht="23.25" customHeight="1">
      <c r="A16" s="183">
        <v>2</v>
      </c>
      <c r="B16" s="184" t="s">
        <v>35</v>
      </c>
      <c r="C16" s="185" t="s">
        <v>6</v>
      </c>
      <c r="D16" s="186" t="str">
        <f>D7</f>
        <v>Hammer SC</v>
      </c>
      <c r="E16" s="187" t="s">
        <v>7</v>
      </c>
      <c r="F16" s="190">
        <v>4</v>
      </c>
      <c r="G16" s="191"/>
      <c r="H16" s="183">
        <v>2</v>
      </c>
      <c r="I16" s="186" t="str">
        <f>I7</f>
        <v>TSV Gnutz</v>
      </c>
      <c r="J16" s="187" t="s">
        <v>7</v>
      </c>
      <c r="K16" s="190">
        <v>8</v>
      </c>
      <c r="L16" s="191"/>
      <c r="M16" s="183">
        <v>2</v>
      </c>
      <c r="N16" s="186" t="str">
        <f>N7</f>
        <v>TuS Wakendorf-Götzb.</v>
      </c>
      <c r="O16" s="187" t="s">
        <v>7</v>
      </c>
      <c r="P16" s="472">
        <v>12</v>
      </c>
      <c r="Q16" s="473"/>
      <c r="R16" s="183">
        <v>2</v>
      </c>
      <c r="S16" s="186" t="str">
        <f>S7</f>
        <v>TSV Breitenberg</v>
      </c>
      <c r="T16" s="187" t="s">
        <v>7</v>
      </c>
      <c r="U16" s="548">
        <v>13</v>
      </c>
    </row>
    <row r="17" spans="1:21" ht="23.25" customHeight="1">
      <c r="A17" s="195"/>
      <c r="B17" s="198">
        <v>0.4513888888888889</v>
      </c>
      <c r="C17" s="199"/>
      <c r="D17" s="552" t="str">
        <f>D8</f>
        <v>MTV Wangersen</v>
      </c>
      <c r="E17" s="553"/>
      <c r="F17" s="196" t="str">
        <f>D9</f>
        <v>TG Biberach</v>
      </c>
      <c r="G17" s="200"/>
      <c r="H17" s="195"/>
      <c r="I17" s="552" t="str">
        <f>I8</f>
        <v>SV Energie Görlitz</v>
      </c>
      <c r="J17" s="553"/>
      <c r="K17" s="196" t="str">
        <f>I9</f>
        <v>VfK Berlin</v>
      </c>
      <c r="L17" s="200"/>
      <c r="M17" s="195"/>
      <c r="N17" s="552" t="str">
        <f>N8</f>
        <v>TV Stammbach</v>
      </c>
      <c r="O17" s="553"/>
      <c r="P17" s="556" t="str">
        <f>N9</f>
        <v>TV Unterhaugstett</v>
      </c>
      <c r="Q17" s="557"/>
      <c r="R17" s="195"/>
      <c r="S17" s="552" t="str">
        <f>S10</f>
        <v>TV Huntlosen</v>
      </c>
      <c r="T17" s="553"/>
      <c r="U17" s="549" t="str">
        <f>S6</f>
        <v>TSV Essel</v>
      </c>
    </row>
    <row r="18" spans="1:21" ht="23.25" customHeight="1">
      <c r="A18" s="183">
        <v>3</v>
      </c>
      <c r="B18" s="184" t="s">
        <v>35</v>
      </c>
      <c r="C18" s="185" t="s">
        <v>6</v>
      </c>
      <c r="D18" s="186" t="str">
        <f>D8</f>
        <v>MTV Wangersen</v>
      </c>
      <c r="E18" s="187" t="s">
        <v>7</v>
      </c>
      <c r="F18" s="190">
        <v>2</v>
      </c>
      <c r="G18" s="191"/>
      <c r="H18" s="183">
        <v>3</v>
      </c>
      <c r="I18" s="186" t="str">
        <f>I8</f>
        <v>SV Energie Görlitz</v>
      </c>
      <c r="J18" s="187" t="s">
        <v>7</v>
      </c>
      <c r="K18" s="190">
        <v>6</v>
      </c>
      <c r="L18" s="191"/>
      <c r="M18" s="183">
        <v>3</v>
      </c>
      <c r="N18" s="186" t="str">
        <f>N8</f>
        <v>TV Stammbach</v>
      </c>
      <c r="O18" s="187" t="s">
        <v>7</v>
      </c>
      <c r="P18" s="472">
        <v>10</v>
      </c>
      <c r="Q18" s="473"/>
      <c r="R18" s="183">
        <v>3</v>
      </c>
      <c r="S18" s="186" t="str">
        <f>S8</f>
        <v>TV Herrnwahltann</v>
      </c>
      <c r="T18" s="187" t="s">
        <v>7</v>
      </c>
      <c r="U18" s="548">
        <v>14</v>
      </c>
    </row>
    <row r="19" spans="1:21" ht="23.25" customHeight="1">
      <c r="A19" s="195"/>
      <c r="B19" s="198">
        <v>0.4722222222222222</v>
      </c>
      <c r="C19" s="201"/>
      <c r="D19" s="552" t="str">
        <f>D9</f>
        <v>TG Biberach</v>
      </c>
      <c r="E19" s="553"/>
      <c r="F19" s="196" t="str">
        <f>D7</f>
        <v>Hammer SC</v>
      </c>
      <c r="G19" s="200"/>
      <c r="H19" s="195"/>
      <c r="I19" s="552" t="str">
        <f>I9</f>
        <v>VfK Berlin</v>
      </c>
      <c r="J19" s="553"/>
      <c r="K19" s="196" t="str">
        <f>I7</f>
        <v>TSV Gnutz</v>
      </c>
      <c r="L19" s="200"/>
      <c r="M19" s="195"/>
      <c r="N19" s="552" t="str">
        <f>N9</f>
        <v>TV Unterhaugstett</v>
      </c>
      <c r="O19" s="553"/>
      <c r="P19" s="556" t="str">
        <f>N7</f>
        <v>TuS Wakendorf-Götzb.</v>
      </c>
      <c r="Q19" s="557"/>
      <c r="R19" s="195"/>
      <c r="S19" s="552" t="str">
        <f>S9</f>
        <v>TuS Wickrath</v>
      </c>
      <c r="T19" s="553"/>
      <c r="U19" s="549" t="str">
        <f>S7</f>
        <v>TSV Breitenberg</v>
      </c>
    </row>
    <row r="20" spans="1:21" ht="23.25" customHeight="1">
      <c r="A20" s="183">
        <v>4</v>
      </c>
      <c r="B20" s="184" t="s">
        <v>35</v>
      </c>
      <c r="C20" s="185" t="s">
        <v>6</v>
      </c>
      <c r="D20" s="186" t="str">
        <f>D6</f>
        <v>Ahlhorner SV</v>
      </c>
      <c r="E20" s="187" t="s">
        <v>7</v>
      </c>
      <c r="F20" s="190">
        <v>3</v>
      </c>
      <c r="G20" s="191"/>
      <c r="H20" s="183">
        <v>4</v>
      </c>
      <c r="I20" s="186" t="str">
        <f>I6</f>
        <v>TV Brettorf</v>
      </c>
      <c r="J20" s="187" t="s">
        <v>7</v>
      </c>
      <c r="K20" s="190">
        <v>7</v>
      </c>
      <c r="L20" s="191"/>
      <c r="M20" s="183">
        <v>4</v>
      </c>
      <c r="N20" s="186" t="str">
        <f>N6</f>
        <v>SV Düdenbüttel</v>
      </c>
      <c r="O20" s="187" t="s">
        <v>7</v>
      </c>
      <c r="P20" s="472">
        <v>11</v>
      </c>
      <c r="Q20" s="473"/>
      <c r="R20" s="183">
        <v>4</v>
      </c>
      <c r="S20" s="186" t="str">
        <f>S6</f>
        <v>TSV Essel</v>
      </c>
      <c r="T20" s="187" t="s">
        <v>7</v>
      </c>
      <c r="U20" s="548">
        <v>16</v>
      </c>
    </row>
    <row r="21" spans="1:21" ht="23.25" customHeight="1">
      <c r="A21" s="195"/>
      <c r="B21" s="198">
        <v>0.4930555555555556</v>
      </c>
      <c r="C21" s="201"/>
      <c r="D21" s="552" t="str">
        <f>D7</f>
        <v>Hammer SC</v>
      </c>
      <c r="E21" s="553"/>
      <c r="F21" s="196" t="str">
        <f>D8</f>
        <v>MTV Wangersen</v>
      </c>
      <c r="G21" s="200"/>
      <c r="H21" s="195"/>
      <c r="I21" s="552" t="str">
        <f>I7</f>
        <v>TSV Gnutz</v>
      </c>
      <c r="J21" s="553"/>
      <c r="K21" s="196" t="str">
        <f>I8</f>
        <v>SV Energie Görlitz</v>
      </c>
      <c r="L21" s="200"/>
      <c r="M21" s="195"/>
      <c r="N21" s="552" t="str">
        <f>N7</f>
        <v>TuS Wakendorf-Götzb.</v>
      </c>
      <c r="O21" s="553"/>
      <c r="P21" s="556" t="str">
        <f>N8</f>
        <v>TV Stammbach</v>
      </c>
      <c r="Q21" s="557"/>
      <c r="R21" s="195"/>
      <c r="S21" s="552" t="str">
        <f>S10</f>
        <v>TV Huntlosen</v>
      </c>
      <c r="T21" s="553"/>
      <c r="U21" s="549" t="str">
        <f>S9</f>
        <v>TuS Wickrath</v>
      </c>
    </row>
    <row r="22" spans="1:21" ht="23.25" customHeight="1">
      <c r="A22" s="183">
        <v>5</v>
      </c>
      <c r="B22" s="184" t="s">
        <v>35</v>
      </c>
      <c r="C22" s="185" t="s">
        <v>6</v>
      </c>
      <c r="D22" s="186" t="str">
        <f>D7</f>
        <v>Hammer SC</v>
      </c>
      <c r="E22" s="187" t="s">
        <v>7</v>
      </c>
      <c r="F22" s="190">
        <v>1</v>
      </c>
      <c r="G22" s="191"/>
      <c r="H22" s="183">
        <v>5</v>
      </c>
      <c r="I22" s="186" t="str">
        <f>I7</f>
        <v>TSV Gnutz</v>
      </c>
      <c r="J22" s="187" t="s">
        <v>7</v>
      </c>
      <c r="K22" s="190">
        <v>5</v>
      </c>
      <c r="L22" s="191"/>
      <c r="M22" s="183">
        <v>5</v>
      </c>
      <c r="N22" s="186" t="str">
        <f>N7</f>
        <v>TuS Wakendorf-Götzb.</v>
      </c>
      <c r="O22" s="187" t="s">
        <v>7</v>
      </c>
      <c r="P22" s="472">
        <v>9</v>
      </c>
      <c r="Q22" s="473"/>
      <c r="R22" s="183">
        <v>5</v>
      </c>
      <c r="S22" s="186" t="str">
        <f>S7</f>
        <v>TSV Breitenberg</v>
      </c>
      <c r="T22" s="187" t="s">
        <v>7</v>
      </c>
      <c r="U22" s="548">
        <v>17</v>
      </c>
    </row>
    <row r="23" spans="1:21" ht="23.25" customHeight="1">
      <c r="A23" s="195"/>
      <c r="B23" s="198">
        <v>0.5138888888888888</v>
      </c>
      <c r="C23" s="201"/>
      <c r="D23" s="552" t="str">
        <f>D9</f>
        <v>TG Biberach</v>
      </c>
      <c r="E23" s="553"/>
      <c r="F23" s="196" t="str">
        <f>D6</f>
        <v>Ahlhorner SV</v>
      </c>
      <c r="G23" s="200"/>
      <c r="H23" s="195"/>
      <c r="I23" s="552" t="str">
        <f>I9</f>
        <v>VfK Berlin</v>
      </c>
      <c r="J23" s="553"/>
      <c r="K23" s="196" t="str">
        <f>I6</f>
        <v>TV Brettorf</v>
      </c>
      <c r="L23" s="200"/>
      <c r="M23" s="195"/>
      <c r="N23" s="552" t="str">
        <f>N9</f>
        <v>TV Unterhaugstett</v>
      </c>
      <c r="O23" s="553"/>
      <c r="P23" s="556" t="str">
        <f>N6</f>
        <v>SV Düdenbüttel</v>
      </c>
      <c r="Q23" s="557"/>
      <c r="R23" s="195"/>
      <c r="S23" s="552" t="str">
        <f>S8</f>
        <v>TV Herrnwahltann</v>
      </c>
      <c r="T23" s="553"/>
      <c r="U23" s="549" t="str">
        <f>S10</f>
        <v>TV Huntlosen</v>
      </c>
    </row>
    <row r="24" spans="1:21" ht="23.25" customHeight="1">
      <c r="A24" s="183">
        <v>6</v>
      </c>
      <c r="B24" s="184" t="s">
        <v>35</v>
      </c>
      <c r="C24" s="185" t="s">
        <v>6</v>
      </c>
      <c r="D24" s="186" t="str">
        <f>D6</f>
        <v>Ahlhorner SV</v>
      </c>
      <c r="E24" s="187" t="s">
        <v>7</v>
      </c>
      <c r="F24" s="190">
        <v>4</v>
      </c>
      <c r="G24" s="191"/>
      <c r="H24" s="183">
        <v>6</v>
      </c>
      <c r="I24" s="186" t="str">
        <f>I6</f>
        <v>TV Brettorf</v>
      </c>
      <c r="J24" s="187" t="s">
        <v>7</v>
      </c>
      <c r="K24" s="190">
        <v>8</v>
      </c>
      <c r="L24" s="191"/>
      <c r="M24" s="183">
        <v>6</v>
      </c>
      <c r="N24" s="186" t="str">
        <f>N6</f>
        <v>SV Düdenbüttel</v>
      </c>
      <c r="O24" s="187" t="s">
        <v>7</v>
      </c>
      <c r="P24" s="472">
        <v>12</v>
      </c>
      <c r="Q24" s="473"/>
      <c r="R24" s="183">
        <v>6</v>
      </c>
      <c r="S24" s="186" t="str">
        <f>S9</f>
        <v>TuS Wickrath</v>
      </c>
      <c r="T24" s="187" t="s">
        <v>7</v>
      </c>
      <c r="U24" s="548">
        <v>15</v>
      </c>
    </row>
    <row r="25" spans="1:21" ht="23.25" customHeight="1">
      <c r="A25" s="195"/>
      <c r="B25" s="198">
        <v>0.5451388888888888</v>
      </c>
      <c r="C25" s="201"/>
      <c r="D25" s="552" t="str">
        <f>D8</f>
        <v>MTV Wangersen</v>
      </c>
      <c r="E25" s="553"/>
      <c r="F25" s="196" t="str">
        <f>D9</f>
        <v>TG Biberach</v>
      </c>
      <c r="G25" s="200"/>
      <c r="H25" s="195"/>
      <c r="I25" s="552" t="str">
        <f>I8</f>
        <v>SV Energie Görlitz</v>
      </c>
      <c r="J25" s="553"/>
      <c r="K25" s="196" t="str">
        <f>I9</f>
        <v>VfK Berlin</v>
      </c>
      <c r="L25" s="200"/>
      <c r="M25" s="195"/>
      <c r="N25" s="552" t="str">
        <f>N8</f>
        <v>TV Stammbach</v>
      </c>
      <c r="O25" s="553"/>
      <c r="P25" s="556" t="str">
        <f>N9</f>
        <v>TV Unterhaugstett</v>
      </c>
      <c r="Q25" s="557"/>
      <c r="R25" s="195"/>
      <c r="S25" s="552" t="str">
        <f>S10</f>
        <v>TV Huntlosen</v>
      </c>
      <c r="T25" s="553"/>
      <c r="U25" s="549" t="str">
        <f>S8</f>
        <v>TV Herrnwahltann</v>
      </c>
    </row>
    <row r="26" spans="1:21" ht="23.25" customHeight="1">
      <c r="A26" s="183">
        <v>7</v>
      </c>
      <c r="B26" s="184" t="s">
        <v>35</v>
      </c>
      <c r="C26" s="185" t="s">
        <v>6</v>
      </c>
      <c r="D26" s="186"/>
      <c r="E26" s="187" t="s">
        <v>7</v>
      </c>
      <c r="F26" s="202"/>
      <c r="G26" s="191"/>
      <c r="H26" s="183">
        <v>7</v>
      </c>
      <c r="I26" s="186"/>
      <c r="J26" s="187" t="s">
        <v>7</v>
      </c>
      <c r="K26" s="202"/>
      <c r="L26" s="191"/>
      <c r="M26" s="183">
        <v>7</v>
      </c>
      <c r="N26" s="186"/>
      <c r="O26" s="187" t="s">
        <v>7</v>
      </c>
      <c r="P26" s="472"/>
      <c r="Q26" s="473"/>
      <c r="R26" s="183">
        <v>7</v>
      </c>
      <c r="S26" s="186" t="str">
        <f>S6</f>
        <v>TSV Essel</v>
      </c>
      <c r="T26" s="187" t="s">
        <v>7</v>
      </c>
      <c r="U26" s="548">
        <v>16</v>
      </c>
    </row>
    <row r="27" spans="1:21" ht="23.25" customHeight="1">
      <c r="A27" s="195"/>
      <c r="B27" s="198">
        <v>0.5659722222222221</v>
      </c>
      <c r="C27" s="201"/>
      <c r="D27" s="552"/>
      <c r="E27" s="553"/>
      <c r="F27" s="196"/>
      <c r="G27" s="200"/>
      <c r="H27" s="195"/>
      <c r="I27" s="552"/>
      <c r="J27" s="553"/>
      <c r="K27" s="196"/>
      <c r="L27" s="200"/>
      <c r="M27" s="195"/>
      <c r="N27" s="552"/>
      <c r="O27" s="553"/>
      <c r="P27" s="556"/>
      <c r="Q27" s="557"/>
      <c r="R27" s="195"/>
      <c r="S27" s="552" t="str">
        <f>S8</f>
        <v>TV Herrnwahltann</v>
      </c>
      <c r="T27" s="553"/>
      <c r="U27" s="549" t="str">
        <f>S9</f>
        <v>TuS Wickrath</v>
      </c>
    </row>
    <row r="28" spans="1:21" ht="23.25" customHeight="1">
      <c r="A28" s="183">
        <v>8</v>
      </c>
      <c r="B28" s="184" t="s">
        <v>35</v>
      </c>
      <c r="C28" s="185" t="s">
        <v>6</v>
      </c>
      <c r="D28" s="186"/>
      <c r="E28" s="187" t="s">
        <v>7</v>
      </c>
      <c r="F28" s="202"/>
      <c r="G28" s="191"/>
      <c r="H28" s="183">
        <v>8</v>
      </c>
      <c r="I28" s="186"/>
      <c r="J28" s="187" t="s">
        <v>7</v>
      </c>
      <c r="K28" s="202"/>
      <c r="L28" s="191"/>
      <c r="M28" s="183">
        <v>8</v>
      </c>
      <c r="N28" s="186"/>
      <c r="O28" s="187" t="s">
        <v>7</v>
      </c>
      <c r="P28" s="472"/>
      <c r="Q28" s="473"/>
      <c r="R28" s="183">
        <v>8</v>
      </c>
      <c r="S28" s="186" t="str">
        <f>S7</f>
        <v>TSV Breitenberg</v>
      </c>
      <c r="T28" s="187" t="s">
        <v>7</v>
      </c>
      <c r="U28" s="548">
        <v>13</v>
      </c>
    </row>
    <row r="29" spans="1:21" ht="23.25" customHeight="1">
      <c r="A29" s="195"/>
      <c r="B29" s="198">
        <v>0.5868055555555554</v>
      </c>
      <c r="C29" s="201"/>
      <c r="D29" s="552"/>
      <c r="E29" s="553"/>
      <c r="F29" s="196"/>
      <c r="G29" s="200"/>
      <c r="H29" s="195"/>
      <c r="I29" s="552"/>
      <c r="J29" s="553"/>
      <c r="K29" s="196"/>
      <c r="L29" s="200"/>
      <c r="M29" s="195"/>
      <c r="N29" s="552"/>
      <c r="O29" s="553"/>
      <c r="P29" s="556"/>
      <c r="Q29" s="557"/>
      <c r="R29" s="195"/>
      <c r="S29" s="552" t="str">
        <f>S9</f>
        <v>TuS Wickrath</v>
      </c>
      <c r="T29" s="553"/>
      <c r="U29" s="549" t="str">
        <f>S6</f>
        <v>TSV Essel</v>
      </c>
    </row>
    <row r="30" spans="1:21" ht="23.25" customHeight="1">
      <c r="A30" s="183">
        <v>9</v>
      </c>
      <c r="B30" s="184" t="s">
        <v>35</v>
      </c>
      <c r="C30" s="185" t="s">
        <v>6</v>
      </c>
      <c r="D30" s="186"/>
      <c r="E30" s="187" t="s">
        <v>7</v>
      </c>
      <c r="F30" s="202"/>
      <c r="G30" s="191"/>
      <c r="H30" s="183">
        <v>9</v>
      </c>
      <c r="I30" s="186"/>
      <c r="J30" s="187" t="s">
        <v>7</v>
      </c>
      <c r="K30" s="202"/>
      <c r="L30" s="191"/>
      <c r="M30" s="183">
        <v>9</v>
      </c>
      <c r="N30" s="186"/>
      <c r="O30" s="187" t="s">
        <v>7</v>
      </c>
      <c r="P30" s="472"/>
      <c r="Q30" s="473"/>
      <c r="R30" s="183">
        <v>9</v>
      </c>
      <c r="S30" s="186" t="str">
        <f>S8</f>
        <v>TV Herrnwahltann</v>
      </c>
      <c r="T30" s="187" t="s">
        <v>7</v>
      </c>
      <c r="U30" s="548">
        <v>14</v>
      </c>
    </row>
    <row r="31" spans="1:21" ht="23.25" customHeight="1">
      <c r="A31" s="195"/>
      <c r="B31" s="198">
        <v>0.6076388888888886</v>
      </c>
      <c r="C31" s="201"/>
      <c r="D31" s="552"/>
      <c r="E31" s="553"/>
      <c r="F31" s="196"/>
      <c r="G31" s="200"/>
      <c r="H31" s="195"/>
      <c r="I31" s="552"/>
      <c r="J31" s="553"/>
      <c r="K31" s="196"/>
      <c r="L31" s="200"/>
      <c r="M31" s="195"/>
      <c r="N31" s="552"/>
      <c r="O31" s="553"/>
      <c r="P31" s="556"/>
      <c r="Q31" s="557"/>
      <c r="R31" s="195"/>
      <c r="S31" s="552" t="str">
        <f>S10</f>
        <v>TV Huntlosen</v>
      </c>
      <c r="T31" s="553"/>
      <c r="U31" s="549" t="str">
        <f>S7</f>
        <v>TSV Breitenberg</v>
      </c>
    </row>
    <row r="32" spans="1:21" ht="23.25" customHeight="1">
      <c r="A32" s="183">
        <v>10</v>
      </c>
      <c r="B32" s="184" t="s">
        <v>35</v>
      </c>
      <c r="C32" s="185" t="s">
        <v>6</v>
      </c>
      <c r="D32" s="186"/>
      <c r="E32" s="187" t="s">
        <v>7</v>
      </c>
      <c r="F32" s="202"/>
      <c r="G32" s="191"/>
      <c r="H32" s="183">
        <v>10</v>
      </c>
      <c r="I32" s="186"/>
      <c r="J32" s="187" t="s">
        <v>7</v>
      </c>
      <c r="K32" s="202"/>
      <c r="L32" s="191"/>
      <c r="M32" s="183">
        <v>10</v>
      </c>
      <c r="N32" s="186"/>
      <c r="O32" s="187" t="s">
        <v>7</v>
      </c>
      <c r="P32" s="472"/>
      <c r="Q32" s="473"/>
      <c r="R32" s="183">
        <v>10</v>
      </c>
      <c r="S32" s="186" t="str">
        <f>S6</f>
        <v>TSV Essel</v>
      </c>
      <c r="T32" s="187" t="s">
        <v>7</v>
      </c>
      <c r="U32" s="548">
        <v>17</v>
      </c>
    </row>
    <row r="33" spans="1:21" ht="23.25" customHeight="1">
      <c r="A33" s="195"/>
      <c r="B33" s="198">
        <v>0.6284722222222219</v>
      </c>
      <c r="C33" s="201"/>
      <c r="D33" s="552"/>
      <c r="E33" s="553"/>
      <c r="F33" s="196"/>
      <c r="G33" s="200"/>
      <c r="H33" s="195"/>
      <c r="I33" s="552"/>
      <c r="J33" s="553"/>
      <c r="K33" s="196"/>
      <c r="L33" s="200"/>
      <c r="M33" s="195"/>
      <c r="N33" s="552"/>
      <c r="O33" s="553"/>
      <c r="P33" s="556"/>
      <c r="Q33" s="557"/>
      <c r="R33" s="195"/>
      <c r="S33" s="552" t="str">
        <f>S7</f>
        <v>TSV Breitenberg</v>
      </c>
      <c r="T33" s="553"/>
      <c r="U33" s="549" t="str">
        <f>S10</f>
        <v>TV Huntlosen</v>
      </c>
    </row>
    <row r="34" spans="1:21" ht="23.25" customHeight="1">
      <c r="A34" s="183">
        <v>11</v>
      </c>
      <c r="B34" s="184" t="s">
        <v>35</v>
      </c>
      <c r="C34" s="185" t="s">
        <v>6</v>
      </c>
      <c r="D34" s="186"/>
      <c r="E34" s="187" t="s">
        <v>7</v>
      </c>
      <c r="F34" s="202"/>
      <c r="G34" s="191"/>
      <c r="H34" s="183">
        <v>11</v>
      </c>
      <c r="I34" s="186"/>
      <c r="J34" s="187" t="s">
        <v>7</v>
      </c>
      <c r="K34" s="202"/>
      <c r="L34" s="191"/>
      <c r="M34" s="183">
        <v>11</v>
      </c>
      <c r="N34" s="186"/>
      <c r="O34" s="187" t="s">
        <v>7</v>
      </c>
      <c r="P34" s="472"/>
      <c r="Q34" s="473"/>
      <c r="R34" s="183">
        <v>11</v>
      </c>
      <c r="S34" s="186"/>
      <c r="T34" s="187" t="s">
        <v>7</v>
      </c>
      <c r="U34" s="548"/>
    </row>
    <row r="35" spans="1:21" ht="23.25" customHeight="1">
      <c r="A35" s="195"/>
      <c r="B35" s="198">
        <v>0.6597222222222219</v>
      </c>
      <c r="C35" s="201"/>
      <c r="D35" s="552"/>
      <c r="E35" s="553"/>
      <c r="F35" s="196"/>
      <c r="G35" s="200"/>
      <c r="H35" s="195"/>
      <c r="I35" s="552"/>
      <c r="J35" s="553"/>
      <c r="K35" s="196"/>
      <c r="L35" s="200"/>
      <c r="M35" s="195"/>
      <c r="N35" s="552"/>
      <c r="O35" s="553"/>
      <c r="P35" s="556"/>
      <c r="Q35" s="557"/>
      <c r="R35" s="195"/>
      <c r="S35" s="552"/>
      <c r="T35" s="553"/>
      <c r="U35" s="549"/>
    </row>
    <row r="36" spans="1:21" ht="23.25" customHeight="1">
      <c r="A36" s="183">
        <v>12</v>
      </c>
      <c r="B36" s="184" t="s">
        <v>35</v>
      </c>
      <c r="C36" s="185" t="s">
        <v>6</v>
      </c>
      <c r="D36" s="186"/>
      <c r="E36" s="187" t="s">
        <v>7</v>
      </c>
      <c r="F36" s="202"/>
      <c r="G36" s="191"/>
      <c r="H36" s="183">
        <v>12</v>
      </c>
      <c r="I36" s="186"/>
      <c r="J36" s="187" t="s">
        <v>7</v>
      </c>
      <c r="K36" s="202"/>
      <c r="L36" s="191"/>
      <c r="M36" s="183">
        <v>12</v>
      </c>
      <c r="N36" s="186"/>
      <c r="O36" s="187" t="s">
        <v>7</v>
      </c>
      <c r="P36" s="472"/>
      <c r="Q36" s="473"/>
      <c r="R36" s="183">
        <v>12</v>
      </c>
      <c r="S36" s="186"/>
      <c r="T36" s="187" t="s">
        <v>7</v>
      </c>
      <c r="U36" s="548"/>
    </row>
    <row r="37" spans="1:21" ht="23.25" customHeight="1">
      <c r="A37" s="195"/>
      <c r="B37" s="198">
        <v>0.6805555555555551</v>
      </c>
      <c r="C37" s="201"/>
      <c r="D37" s="552"/>
      <c r="E37" s="553"/>
      <c r="F37" s="196"/>
      <c r="G37" s="200"/>
      <c r="H37" s="195"/>
      <c r="I37" s="552"/>
      <c r="J37" s="553"/>
      <c r="K37" s="196"/>
      <c r="L37" s="200"/>
      <c r="M37" s="195"/>
      <c r="N37" s="552"/>
      <c r="O37" s="553"/>
      <c r="P37" s="556"/>
      <c r="Q37" s="557"/>
      <c r="R37" s="195"/>
      <c r="S37" s="552"/>
      <c r="T37" s="553"/>
      <c r="U37" s="549"/>
    </row>
    <row r="38" spans="1:21" ht="23.25" customHeight="1">
      <c r="A38" s="183">
        <v>13</v>
      </c>
      <c r="B38" s="184" t="s">
        <v>35</v>
      </c>
      <c r="C38" s="185" t="s">
        <v>6</v>
      </c>
      <c r="D38" s="186"/>
      <c r="E38" s="187" t="s">
        <v>7</v>
      </c>
      <c r="F38" s="202"/>
      <c r="G38" s="191"/>
      <c r="H38" s="183">
        <v>13</v>
      </c>
      <c r="I38" s="186"/>
      <c r="J38" s="187" t="s">
        <v>7</v>
      </c>
      <c r="K38" s="202"/>
      <c r="L38" s="191"/>
      <c r="M38" s="183">
        <v>13</v>
      </c>
      <c r="N38" s="186">
        <f>N10</f>
        <v>0</v>
      </c>
      <c r="O38" s="187" t="s">
        <v>7</v>
      </c>
      <c r="P38" s="472"/>
      <c r="Q38" s="473"/>
      <c r="R38" s="183">
        <v>13</v>
      </c>
      <c r="S38" s="186"/>
      <c r="T38" s="187" t="s">
        <v>7</v>
      </c>
      <c r="U38" s="548"/>
    </row>
    <row r="39" spans="1:21" ht="23.25" customHeight="1">
      <c r="A39" s="195"/>
      <c r="B39" s="198">
        <v>0.7013888888888884</v>
      </c>
      <c r="C39" s="201"/>
      <c r="D39" s="552"/>
      <c r="E39" s="553"/>
      <c r="F39" s="196"/>
      <c r="G39" s="200"/>
      <c r="H39" s="195"/>
      <c r="I39" s="552"/>
      <c r="J39" s="553"/>
      <c r="K39" s="196"/>
      <c r="L39" s="200"/>
      <c r="M39" s="195"/>
      <c r="N39" s="552"/>
      <c r="O39" s="553"/>
      <c r="P39" s="556"/>
      <c r="Q39" s="557"/>
      <c r="R39" s="195"/>
      <c r="S39" s="552"/>
      <c r="T39" s="553"/>
      <c r="U39" s="549"/>
    </row>
    <row r="40" spans="1:21" ht="23.25" customHeight="1">
      <c r="A40" s="183">
        <v>14</v>
      </c>
      <c r="B40" s="184" t="s">
        <v>35</v>
      </c>
      <c r="C40" s="185" t="s">
        <v>6</v>
      </c>
      <c r="D40" s="186"/>
      <c r="E40" s="187" t="s">
        <v>7</v>
      </c>
      <c r="F40" s="202"/>
      <c r="G40" s="191"/>
      <c r="H40" s="183">
        <v>14</v>
      </c>
      <c r="I40" s="186"/>
      <c r="J40" s="187" t="s">
        <v>7</v>
      </c>
      <c r="K40" s="202"/>
      <c r="L40" s="191"/>
      <c r="M40" s="183">
        <v>14</v>
      </c>
      <c r="N40" s="186"/>
      <c r="O40" s="187" t="s">
        <v>7</v>
      </c>
      <c r="P40" s="472"/>
      <c r="Q40" s="473"/>
      <c r="R40" s="183">
        <v>14</v>
      </c>
      <c r="S40" s="186"/>
      <c r="T40" s="187" t="s">
        <v>7</v>
      </c>
      <c r="U40" s="548"/>
    </row>
    <row r="41" spans="1:21" ht="23.25" customHeight="1">
      <c r="A41" s="195"/>
      <c r="B41" s="198">
        <v>0.7222222222222217</v>
      </c>
      <c r="C41" s="201"/>
      <c r="D41" s="552"/>
      <c r="E41" s="553"/>
      <c r="F41" s="196"/>
      <c r="G41" s="200"/>
      <c r="H41" s="195"/>
      <c r="I41" s="552"/>
      <c r="J41" s="553"/>
      <c r="K41" s="196"/>
      <c r="L41" s="200"/>
      <c r="M41" s="195"/>
      <c r="N41" s="552"/>
      <c r="O41" s="553"/>
      <c r="P41" s="556"/>
      <c r="Q41" s="557"/>
      <c r="R41" s="195"/>
      <c r="S41" s="552"/>
      <c r="T41" s="553"/>
      <c r="U41" s="549"/>
    </row>
    <row r="42" spans="1:21" ht="23.25" customHeight="1">
      <c r="A42" s="183">
        <v>15</v>
      </c>
      <c r="B42" s="184" t="s">
        <v>35</v>
      </c>
      <c r="C42" s="185" t="s">
        <v>6</v>
      </c>
      <c r="D42" s="186"/>
      <c r="E42" s="187" t="s">
        <v>7</v>
      </c>
      <c r="F42" s="202"/>
      <c r="G42" s="191"/>
      <c r="H42" s="183">
        <v>15</v>
      </c>
      <c r="I42" s="186"/>
      <c r="J42" s="187" t="s">
        <v>7</v>
      </c>
      <c r="K42" s="202"/>
      <c r="L42" s="191"/>
      <c r="M42" s="183">
        <v>15</v>
      </c>
      <c r="N42" s="186"/>
      <c r="O42" s="187" t="s">
        <v>7</v>
      </c>
      <c r="P42" s="472"/>
      <c r="Q42" s="473"/>
      <c r="R42" s="183">
        <v>15</v>
      </c>
      <c r="S42" s="186"/>
      <c r="T42" s="187" t="s">
        <v>7</v>
      </c>
      <c r="U42" s="548"/>
    </row>
    <row r="43" spans="1:21" ht="23.25" customHeight="1" thickBot="1">
      <c r="A43" s="203"/>
      <c r="B43" s="204">
        <v>0.7430555555555549</v>
      </c>
      <c r="C43" s="205"/>
      <c r="D43" s="554"/>
      <c r="E43" s="555"/>
      <c r="F43" s="206"/>
      <c r="G43" s="207"/>
      <c r="H43" s="203"/>
      <c r="I43" s="554"/>
      <c r="J43" s="555"/>
      <c r="K43" s="206"/>
      <c r="L43" s="207"/>
      <c r="M43" s="203"/>
      <c r="N43" s="554"/>
      <c r="O43" s="555"/>
      <c r="P43" s="558"/>
      <c r="Q43" s="559"/>
      <c r="R43" s="203"/>
      <c r="S43" s="554"/>
      <c r="T43" s="555"/>
      <c r="U43" s="550"/>
    </row>
    <row r="44" spans="1:21" ht="23.25" customHeight="1">
      <c r="A44" s="173"/>
      <c r="B44" s="40" t="s">
        <v>200</v>
      </c>
      <c r="C44" s="40"/>
      <c r="D44" s="40"/>
      <c r="E44" s="40"/>
      <c r="F44" s="40"/>
      <c r="G44" s="40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</row>
    <row r="45" spans="2:7" ht="15.75">
      <c r="B45" s="40"/>
      <c r="C45" s="40"/>
      <c r="D45" s="40"/>
      <c r="E45" s="40"/>
      <c r="F45" s="40"/>
      <c r="G45" s="40"/>
    </row>
  </sheetData>
  <sheetProtection/>
  <mergeCells count="79">
    <mergeCell ref="P5:Q5"/>
    <mergeCell ref="K5:L5"/>
    <mergeCell ref="F5:G5"/>
    <mergeCell ref="S35:T35"/>
    <mergeCell ref="S43:T43"/>
    <mergeCell ref="S41:T41"/>
    <mergeCell ref="S21:T21"/>
    <mergeCell ref="N39:O39"/>
    <mergeCell ref="P39:Q39"/>
    <mergeCell ref="N41:O41"/>
    <mergeCell ref="F2:G2"/>
    <mergeCell ref="S37:T37"/>
    <mergeCell ref="S39:T39"/>
    <mergeCell ref="S31:T31"/>
    <mergeCell ref="S23:T23"/>
    <mergeCell ref="S25:T25"/>
    <mergeCell ref="S33:T33"/>
    <mergeCell ref="S27:T27"/>
    <mergeCell ref="S17:T17"/>
    <mergeCell ref="S19:T19"/>
    <mergeCell ref="P41:Q41"/>
    <mergeCell ref="N43:O43"/>
    <mergeCell ref="P43:Q43"/>
    <mergeCell ref="N33:O33"/>
    <mergeCell ref="P33:Q33"/>
    <mergeCell ref="N35:O35"/>
    <mergeCell ref="P35:Q35"/>
    <mergeCell ref="N37:O37"/>
    <mergeCell ref="P37:Q37"/>
    <mergeCell ref="N27:O27"/>
    <mergeCell ref="P27:Q27"/>
    <mergeCell ref="N29:O29"/>
    <mergeCell ref="P29:Q29"/>
    <mergeCell ref="N31:O31"/>
    <mergeCell ref="P31:Q31"/>
    <mergeCell ref="N21:O21"/>
    <mergeCell ref="P21:Q21"/>
    <mergeCell ref="N23:O23"/>
    <mergeCell ref="P23:Q23"/>
    <mergeCell ref="N25:O25"/>
    <mergeCell ref="P25:Q25"/>
    <mergeCell ref="N15:O15"/>
    <mergeCell ref="P15:Q15"/>
    <mergeCell ref="N17:O17"/>
    <mergeCell ref="P17:Q17"/>
    <mergeCell ref="N19:O19"/>
    <mergeCell ref="P19:Q19"/>
    <mergeCell ref="I33:J33"/>
    <mergeCell ref="I35:J35"/>
    <mergeCell ref="I37:J37"/>
    <mergeCell ref="I39:J39"/>
    <mergeCell ref="I41:J41"/>
    <mergeCell ref="I43:J43"/>
    <mergeCell ref="D43:E43"/>
    <mergeCell ref="I15:J15"/>
    <mergeCell ref="I17:J17"/>
    <mergeCell ref="I19:J19"/>
    <mergeCell ref="I21:J21"/>
    <mergeCell ref="I23:J23"/>
    <mergeCell ref="I25:J25"/>
    <mergeCell ref="I27:J27"/>
    <mergeCell ref="I29:J29"/>
    <mergeCell ref="I31:J31"/>
    <mergeCell ref="D31:E31"/>
    <mergeCell ref="D33:E33"/>
    <mergeCell ref="D37:E37"/>
    <mergeCell ref="D35:E35"/>
    <mergeCell ref="D41:E41"/>
    <mergeCell ref="D39:E39"/>
    <mergeCell ref="D27:E27"/>
    <mergeCell ref="S29:T29"/>
    <mergeCell ref="S15:T15"/>
    <mergeCell ref="D19:E19"/>
    <mergeCell ref="D23:E23"/>
    <mergeCell ref="D15:E15"/>
    <mergeCell ref="D17:E17"/>
    <mergeCell ref="D21:E21"/>
    <mergeCell ref="D25:E25"/>
    <mergeCell ref="D29:E29"/>
  </mergeCells>
  <printOptions horizontalCentered="1" verticalCentered="1"/>
  <pageMargins left="0.3937007874015748" right="0" top="0.984251968503937" bottom="0" header="0.5118110236220472" footer="0.5118110236220472"/>
  <pageSetup fitToWidth="0" fitToHeight="1" horizontalDpi="600" verticalDpi="600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SheetLayoutView="100" zoomScalePageLayoutView="0" workbookViewId="0" topLeftCell="G10">
      <selection activeCell="L24" sqref="L24"/>
    </sheetView>
  </sheetViews>
  <sheetFormatPr defaultColWidth="11.421875" defaultRowHeight="12.75"/>
  <cols>
    <col min="1" max="6" width="11.421875" style="79" hidden="1" customWidth="1"/>
    <col min="7" max="7" width="5.8515625" style="79" customWidth="1"/>
    <col min="8" max="8" width="21.00390625" style="79" customWidth="1"/>
    <col min="9" max="9" width="3.28125" style="79" customWidth="1"/>
    <col min="10" max="10" width="23.28125" style="79" customWidth="1"/>
    <col min="11" max="11" width="2.00390625" style="79" customWidth="1"/>
    <col min="12" max="12" width="23.28125" style="79" customWidth="1"/>
    <col min="13" max="13" width="23.28125" style="79" hidden="1" customWidth="1"/>
    <col min="14" max="14" width="2.57421875" style="79" hidden="1" customWidth="1"/>
    <col min="15" max="16" width="23.28125" style="79" hidden="1" customWidth="1"/>
    <col min="17" max="17" width="4.7109375" style="79" customWidth="1"/>
    <col min="18" max="18" width="1.7109375" style="79" customWidth="1"/>
    <col min="19" max="19" width="4.7109375" style="79" customWidth="1"/>
    <col min="20" max="20" width="2.28125" style="80" customWidth="1"/>
    <col min="21" max="21" width="4.7109375" style="79" customWidth="1"/>
    <col min="22" max="22" width="1.7109375" style="79" customWidth="1"/>
    <col min="23" max="23" width="4.7109375" style="79" customWidth="1"/>
    <col min="24" max="24" width="2.28125" style="80" customWidth="1"/>
    <col min="25" max="25" width="4.7109375" style="79" customWidth="1"/>
    <col min="26" max="26" width="1.7109375" style="79" customWidth="1"/>
    <col min="27" max="27" width="4.7109375" style="79" customWidth="1"/>
    <col min="28" max="33" width="4.8515625" style="79" hidden="1" customWidth="1"/>
    <col min="34" max="34" width="2.57421875" style="80" customWidth="1"/>
    <col min="35" max="35" width="1.57421875" style="80" customWidth="1"/>
    <col min="36" max="36" width="2.57421875" style="80" customWidth="1"/>
    <col min="37" max="37" width="2.7109375" style="80" customWidth="1"/>
    <col min="38" max="38" width="1.7109375" style="80" customWidth="1"/>
    <col min="39" max="39" width="3.00390625" style="80" customWidth="1"/>
    <col min="40" max="16384" width="11.421875" style="79" customWidth="1"/>
  </cols>
  <sheetData>
    <row r="1" ht="20.25">
      <c r="G1" s="170" t="str">
        <f>'Spielplan Sa'!A1</f>
        <v>Deutsche Meisterschaft der weiblichen Jugend U 12 im Feldfaustball 2016</v>
      </c>
    </row>
    <row r="2" spans="7:17" ht="18" customHeight="1">
      <c r="G2" s="101" t="s">
        <v>131</v>
      </c>
      <c r="J2" s="102">
        <f>'Spielplan Sa'!I2</f>
        <v>42617</v>
      </c>
      <c r="K2" s="102"/>
      <c r="L2" s="102"/>
      <c r="M2" s="102"/>
      <c r="N2" s="102"/>
      <c r="O2" s="102"/>
      <c r="P2" s="102"/>
      <c r="Q2" s="81" t="s">
        <v>132</v>
      </c>
    </row>
    <row r="3" ht="12" customHeight="1"/>
    <row r="4" spans="2:40" ht="15.75">
      <c r="B4" s="133" t="s">
        <v>149</v>
      </c>
      <c r="C4" s="133" t="s">
        <v>48</v>
      </c>
      <c r="D4" s="133" t="s">
        <v>151</v>
      </c>
      <c r="E4" s="266" t="s">
        <v>2</v>
      </c>
      <c r="F4" s="266" t="s">
        <v>53</v>
      </c>
      <c r="G4" s="79" t="s">
        <v>133</v>
      </c>
      <c r="Q4" s="82" t="s">
        <v>12</v>
      </c>
      <c r="R4" s="83" t="s">
        <v>9</v>
      </c>
      <c r="S4" s="84"/>
      <c r="T4" s="85"/>
      <c r="U4" s="82" t="s">
        <v>11</v>
      </c>
      <c r="V4" s="83" t="s">
        <v>9</v>
      </c>
      <c r="W4" s="84"/>
      <c r="X4" s="85"/>
      <c r="Y4" s="82" t="s">
        <v>13</v>
      </c>
      <c r="Z4" s="83" t="s">
        <v>9</v>
      </c>
      <c r="AA4" s="86"/>
      <c r="AB4" s="86"/>
      <c r="AC4" s="86"/>
      <c r="AD4" s="86"/>
      <c r="AE4" s="86"/>
      <c r="AF4" s="86"/>
      <c r="AG4" s="86"/>
      <c r="AH4" s="87" t="s">
        <v>18</v>
      </c>
      <c r="AI4" s="88"/>
      <c r="AJ4" s="89"/>
      <c r="AK4" s="87" t="s">
        <v>19</v>
      </c>
      <c r="AL4" s="88"/>
      <c r="AM4" s="89"/>
      <c r="AN4" s="103" t="s">
        <v>29</v>
      </c>
    </row>
    <row r="5" spans="1:40" ht="15.75">
      <c r="A5" s="265">
        <f>G5</f>
        <v>61</v>
      </c>
      <c r="B5" s="264">
        <f>'Spielplan Sa'!I$2</f>
        <v>42617</v>
      </c>
      <c r="C5" s="132" t="str">
        <f>'Spielplan Sa'!A$4</f>
        <v>weiblich U12</v>
      </c>
      <c r="D5" s="132" t="str">
        <f aca="true" t="shared" si="0" ref="D5:D24">AN5</f>
        <v>Quali-VF</v>
      </c>
      <c r="E5" s="265">
        <v>16</v>
      </c>
      <c r="F5" s="265">
        <v>5</v>
      </c>
      <c r="G5" s="104">
        <v>61</v>
      </c>
      <c r="H5" s="91" t="str">
        <f>'Spielplan So'!D8</f>
        <v>MTV Wangersen</v>
      </c>
      <c r="I5" s="90" t="s">
        <v>146</v>
      </c>
      <c r="J5" s="91" t="str">
        <f>'Spielplan So'!F8</f>
        <v>VfK Berlin</v>
      </c>
      <c r="K5" s="91"/>
      <c r="L5" s="91" t="str">
        <f>'Spielplan So'!G8</f>
        <v>TSV Essel</v>
      </c>
      <c r="M5" s="91" t="str">
        <f>'Spielplan So'!D7</f>
        <v>2.Grp. A</v>
      </c>
      <c r="N5" s="91" t="str">
        <f>'Spielplan So'!E7</f>
        <v> -</v>
      </c>
      <c r="O5" s="91" t="str">
        <f>'Spielplan So'!F7</f>
        <v>3.Grp. B</v>
      </c>
      <c r="P5" s="91" t="str">
        <f>'Spielplan So'!G7</f>
        <v>1.Grp. D</v>
      </c>
      <c r="Q5" s="130">
        <v>11</v>
      </c>
      <c r="R5" s="257" t="s">
        <v>148</v>
      </c>
      <c r="S5" s="130">
        <v>3</v>
      </c>
      <c r="T5" s="260"/>
      <c r="U5" s="130">
        <v>11</v>
      </c>
      <c r="V5" s="259" t="s">
        <v>10</v>
      </c>
      <c r="W5" s="130">
        <v>6</v>
      </c>
      <c r="X5" s="260"/>
      <c r="Y5" s="130"/>
      <c r="Z5" s="259" t="s">
        <v>10</v>
      </c>
      <c r="AA5" s="131"/>
      <c r="AB5" s="92">
        <f aca="true" t="shared" si="1" ref="AB5:AB24">IF(Q5=S5,"",IF(Q5&gt;S5,1,0))</f>
        <v>1</v>
      </c>
      <c r="AC5" s="92">
        <f aca="true" t="shared" si="2" ref="AC5:AC24">IF(U5=W5,"",IF(U5&gt;W5,1,0))</f>
        <v>1</v>
      </c>
      <c r="AD5" s="92">
        <f>IF(Y5=AA5,"",IF(Y5&gt;AA5,1,0))</f>
      </c>
      <c r="AE5" s="92">
        <f aca="true" t="shared" si="3" ref="AE5:AE24">IF(Q5=S5,"",IF(Q5&lt;S5,1,0))</f>
        <v>0</v>
      </c>
      <c r="AF5" s="92">
        <f aca="true" t="shared" si="4" ref="AF5:AF24">IF(U5=W5,"",IF(U5&lt;W5,1,0))</f>
        <v>0</v>
      </c>
      <c r="AG5" s="92">
        <f>IF(Y5=AA5,"",IF(Y5&lt;AA5,1,0))</f>
      </c>
      <c r="AH5" s="93">
        <f>COUNTIF(AB5:AD5,1)</f>
        <v>2</v>
      </c>
      <c r="AI5" s="93" t="s">
        <v>10</v>
      </c>
      <c r="AJ5" s="93">
        <f>COUNTIF(AE5:AG5,1)</f>
        <v>0</v>
      </c>
      <c r="AK5" s="93">
        <f>IF(AH5=2,2,IF(AJ5=2,0,AH5))</f>
        <v>2</v>
      </c>
      <c r="AL5" s="93" t="s">
        <v>10</v>
      </c>
      <c r="AM5" s="93">
        <f>IF(AJ5=2,2,IF(AH5=2,0,AJ5))</f>
        <v>0</v>
      </c>
      <c r="AN5" s="252" t="str">
        <f>'Spielplan So'!H7</f>
        <v>Quali-VF</v>
      </c>
    </row>
    <row r="6" spans="1:40" ht="15.75">
      <c r="A6" s="265">
        <f aca="true" t="shared" si="5" ref="A6:A35">G6</f>
        <v>62</v>
      </c>
      <c r="B6" s="264">
        <f>'Spielplan Sa'!I$2</f>
        <v>42617</v>
      </c>
      <c r="C6" s="132" t="str">
        <f>'Spielplan Sa'!A$4</f>
        <v>weiblich U12</v>
      </c>
      <c r="D6" s="132" t="str">
        <f t="shared" si="0"/>
        <v>Quali-VF</v>
      </c>
      <c r="E6" s="79">
        <v>16</v>
      </c>
      <c r="F6" s="79">
        <v>6</v>
      </c>
      <c r="G6" s="104">
        <v>62</v>
      </c>
      <c r="H6" s="91" t="str">
        <f>'Spielplan So'!J8</f>
        <v>TuS Wakendorf-Götzb.</v>
      </c>
      <c r="I6" s="90" t="s">
        <v>146</v>
      </c>
      <c r="J6" s="91" t="str">
        <f>'Spielplan So'!L8</f>
        <v>TSV Breitenberg</v>
      </c>
      <c r="K6" s="91"/>
      <c r="L6" s="91" t="str">
        <f>'Spielplan So'!M8</f>
        <v>SV Düdenbüttel</v>
      </c>
      <c r="M6" s="91" t="str">
        <f>'Spielplan So'!J7</f>
        <v>2.Grp. C</v>
      </c>
      <c r="N6" s="91" t="str">
        <f>'Spielplan So'!K7</f>
        <v> -</v>
      </c>
      <c r="O6" s="91" t="str">
        <f>'Spielplan So'!L7</f>
        <v>3.Grp. D</v>
      </c>
      <c r="P6" s="91" t="str">
        <f>'Spielplan So'!M7</f>
        <v>1.Grp. C</v>
      </c>
      <c r="Q6" s="130">
        <v>11</v>
      </c>
      <c r="R6" s="257" t="s">
        <v>10</v>
      </c>
      <c r="S6" s="130">
        <v>5</v>
      </c>
      <c r="T6" s="263"/>
      <c r="U6" s="130">
        <v>11</v>
      </c>
      <c r="V6" s="259" t="s">
        <v>10</v>
      </c>
      <c r="W6" s="130">
        <v>7</v>
      </c>
      <c r="X6" s="263"/>
      <c r="Y6" s="130"/>
      <c r="Z6" s="259" t="s">
        <v>10</v>
      </c>
      <c r="AA6" s="131"/>
      <c r="AB6" s="92">
        <f t="shared" si="1"/>
        <v>1</v>
      </c>
      <c r="AC6" s="92">
        <f t="shared" si="2"/>
        <v>1</v>
      </c>
      <c r="AD6" s="92">
        <f aca="true" t="shared" si="6" ref="AD6:AD24">IF(Y6=AA6,"",IF(Y6&gt;AA6,1,0))</f>
      </c>
      <c r="AE6" s="92">
        <f t="shared" si="3"/>
        <v>0</v>
      </c>
      <c r="AF6" s="92">
        <f t="shared" si="4"/>
        <v>0</v>
      </c>
      <c r="AG6" s="92">
        <f aca="true" t="shared" si="7" ref="AG6:AG24">IF(Y6=AA6,"",IF(Y6&lt;AA6,1,0))</f>
      </c>
      <c r="AH6" s="93">
        <f aca="true" t="shared" si="8" ref="AH6:AH24">COUNTIF(AB6:AD6,1)</f>
        <v>2</v>
      </c>
      <c r="AI6" s="93" t="s">
        <v>10</v>
      </c>
      <c r="AJ6" s="93">
        <f aca="true" t="shared" si="9" ref="AJ6:AJ24">COUNTIF(AE6:AG6,1)</f>
        <v>0</v>
      </c>
      <c r="AK6" s="93">
        <f aca="true" t="shared" si="10" ref="AK6:AK24">IF(AH6=2,2,IF(AJ6=2,0,AH6))</f>
        <v>2</v>
      </c>
      <c r="AL6" s="93" t="s">
        <v>10</v>
      </c>
      <c r="AM6" s="93">
        <f aca="true" t="shared" si="11" ref="AM6:AM24">IF(AJ6=2,2,IF(AH6=2,0,AJ6))</f>
        <v>0</v>
      </c>
      <c r="AN6" s="252" t="str">
        <f>'Spielplan So'!N7</f>
        <v>Quali-VF</v>
      </c>
    </row>
    <row r="7" spans="1:40" ht="15.75">
      <c r="A7" s="265">
        <f t="shared" si="5"/>
        <v>63</v>
      </c>
      <c r="B7" s="264">
        <f>'Spielplan Sa'!I$2</f>
        <v>42617</v>
      </c>
      <c r="C7" s="132" t="str">
        <f>'Spielplan Sa'!A$4</f>
        <v>weiblich U12</v>
      </c>
      <c r="D7" s="132" t="str">
        <f t="shared" si="0"/>
        <v>Quali-VF</v>
      </c>
      <c r="E7" s="79">
        <v>17</v>
      </c>
      <c r="F7" s="265">
        <v>5</v>
      </c>
      <c r="G7" s="104">
        <v>63</v>
      </c>
      <c r="H7" s="91" t="str">
        <f>'Spielplan So'!D10</f>
        <v>SV Energie Görlitz</v>
      </c>
      <c r="I7" s="90" t="s">
        <v>146</v>
      </c>
      <c r="J7" s="91" t="str">
        <f>'Spielplan So'!F10</f>
        <v>TG Biberach</v>
      </c>
      <c r="K7" s="91"/>
      <c r="L7" s="91" t="str">
        <f>'Spielplan So'!G10</f>
        <v>Ahlhorner SV</v>
      </c>
      <c r="M7" s="91" t="str">
        <f>'Spielplan So'!D9</f>
        <v>2.Grp. B</v>
      </c>
      <c r="N7" s="91" t="str">
        <f>'Spielplan So'!E9</f>
        <v> -</v>
      </c>
      <c r="O7" s="91" t="str">
        <f>'Spielplan So'!F9</f>
        <v>3.Grp. A</v>
      </c>
      <c r="P7" s="91" t="str">
        <f>'Spielplan So'!G9</f>
        <v>1.Grp. A</v>
      </c>
      <c r="Q7" s="130">
        <v>3</v>
      </c>
      <c r="R7" s="257" t="s">
        <v>10</v>
      </c>
      <c r="S7" s="130">
        <v>11</v>
      </c>
      <c r="T7" s="263"/>
      <c r="U7" s="130">
        <v>14</v>
      </c>
      <c r="V7" s="259" t="s">
        <v>10</v>
      </c>
      <c r="W7" s="130">
        <v>15</v>
      </c>
      <c r="X7" s="263"/>
      <c r="Y7" s="130"/>
      <c r="Z7" s="259" t="s">
        <v>10</v>
      </c>
      <c r="AA7" s="131"/>
      <c r="AB7" s="92">
        <f t="shared" si="1"/>
        <v>0</v>
      </c>
      <c r="AC7" s="92">
        <f t="shared" si="2"/>
        <v>0</v>
      </c>
      <c r="AD7" s="92">
        <f t="shared" si="6"/>
      </c>
      <c r="AE7" s="92">
        <f t="shared" si="3"/>
        <v>1</v>
      </c>
      <c r="AF7" s="92">
        <f t="shared" si="4"/>
        <v>1</v>
      </c>
      <c r="AG7" s="92">
        <f t="shared" si="7"/>
      </c>
      <c r="AH7" s="93">
        <f t="shared" si="8"/>
        <v>0</v>
      </c>
      <c r="AI7" s="93" t="s">
        <v>10</v>
      </c>
      <c r="AJ7" s="93">
        <f t="shared" si="9"/>
        <v>2</v>
      </c>
      <c r="AK7" s="93">
        <f t="shared" si="10"/>
        <v>0</v>
      </c>
      <c r="AL7" s="93" t="s">
        <v>10</v>
      </c>
      <c r="AM7" s="93">
        <f t="shared" si="11"/>
        <v>2</v>
      </c>
      <c r="AN7" s="252" t="str">
        <f>'Spielplan So'!H9</f>
        <v>Quali-VF</v>
      </c>
    </row>
    <row r="8" spans="1:40" ht="15.75">
      <c r="A8" s="265">
        <f t="shared" si="5"/>
        <v>64</v>
      </c>
      <c r="B8" s="264">
        <f>'Spielplan Sa'!I$2</f>
        <v>42617</v>
      </c>
      <c r="C8" s="132" t="str">
        <f>'Spielplan Sa'!A$4</f>
        <v>weiblich U12</v>
      </c>
      <c r="D8" s="132" t="str">
        <f t="shared" si="0"/>
        <v>Quali-VF</v>
      </c>
      <c r="E8" s="79">
        <v>17</v>
      </c>
      <c r="F8" s="79">
        <v>6</v>
      </c>
      <c r="G8" s="104">
        <v>64</v>
      </c>
      <c r="H8" s="91" t="str">
        <f>'Spielplan So'!J10</f>
        <v>TV Herrnwahltann</v>
      </c>
      <c r="I8" s="90" t="s">
        <v>146</v>
      </c>
      <c r="J8" s="91" t="str">
        <f>'Spielplan So'!L10</f>
        <v>TV Stammbach</v>
      </c>
      <c r="K8" s="91"/>
      <c r="L8" s="91" t="str">
        <f>'Spielplan So'!M10</f>
        <v>TV Brettorf</v>
      </c>
      <c r="M8" s="91" t="str">
        <f>'Spielplan So'!J9</f>
        <v>2.Grp. D</v>
      </c>
      <c r="N8" s="91" t="str">
        <f>'Spielplan So'!K9</f>
        <v> -</v>
      </c>
      <c r="O8" s="91" t="str">
        <f>'Spielplan So'!L9</f>
        <v>3.Grp. C</v>
      </c>
      <c r="P8" s="91" t="str">
        <f>'Spielplan So'!M9</f>
        <v>1.Grp. B</v>
      </c>
      <c r="Q8" s="130">
        <v>11</v>
      </c>
      <c r="R8" s="257" t="s">
        <v>10</v>
      </c>
      <c r="S8" s="130">
        <v>6</v>
      </c>
      <c r="T8" s="263"/>
      <c r="U8" s="130">
        <v>11</v>
      </c>
      <c r="V8" s="259" t="s">
        <v>10</v>
      </c>
      <c r="W8" s="130">
        <v>7</v>
      </c>
      <c r="X8" s="263"/>
      <c r="Y8" s="130"/>
      <c r="Z8" s="259" t="s">
        <v>10</v>
      </c>
      <c r="AA8" s="131"/>
      <c r="AB8" s="92">
        <f t="shared" si="1"/>
        <v>1</v>
      </c>
      <c r="AC8" s="92">
        <f t="shared" si="2"/>
        <v>1</v>
      </c>
      <c r="AD8" s="92">
        <f t="shared" si="6"/>
      </c>
      <c r="AE8" s="92">
        <f t="shared" si="3"/>
        <v>0</v>
      </c>
      <c r="AF8" s="92">
        <f t="shared" si="4"/>
        <v>0</v>
      </c>
      <c r="AG8" s="92">
        <f t="shared" si="7"/>
      </c>
      <c r="AH8" s="93">
        <f t="shared" si="8"/>
        <v>2</v>
      </c>
      <c r="AI8" s="93" t="s">
        <v>10</v>
      </c>
      <c r="AJ8" s="93">
        <f t="shared" si="9"/>
        <v>0</v>
      </c>
      <c r="AK8" s="93">
        <f t="shared" si="10"/>
        <v>2</v>
      </c>
      <c r="AL8" s="93" t="s">
        <v>10</v>
      </c>
      <c r="AM8" s="93">
        <f t="shared" si="11"/>
        <v>0</v>
      </c>
      <c r="AN8" s="252" t="str">
        <f>'Spielplan So'!N9</f>
        <v>Quali-VF</v>
      </c>
    </row>
    <row r="9" spans="1:40" ht="15.75">
      <c r="A9" s="265">
        <f t="shared" si="5"/>
        <v>65</v>
      </c>
      <c r="B9" s="264">
        <f>'Spielplan Sa'!I$2</f>
        <v>42617</v>
      </c>
      <c r="C9" s="132" t="str">
        <f>'Spielplan Sa'!A$4</f>
        <v>weiblich U12</v>
      </c>
      <c r="D9" s="132" t="str">
        <f t="shared" si="0"/>
        <v>Viertelf.</v>
      </c>
      <c r="E9" s="79">
        <v>18</v>
      </c>
      <c r="F9" s="265">
        <v>5</v>
      </c>
      <c r="G9" s="104">
        <v>65</v>
      </c>
      <c r="H9" s="91" t="str">
        <f>'Spielplan So'!D12</f>
        <v>TSV Essel</v>
      </c>
      <c r="I9" s="90" t="s">
        <v>146</v>
      </c>
      <c r="J9" s="91" t="str">
        <f>'Spielplan So'!F12</f>
        <v>MTV Wangersen</v>
      </c>
      <c r="K9" s="91"/>
      <c r="L9" s="91" t="str">
        <f>'Spielplan So'!G12</f>
        <v>VfK Berlin</v>
      </c>
      <c r="M9" s="91" t="str">
        <f>'Spielplan So'!D11</f>
        <v>1.Grp. D</v>
      </c>
      <c r="N9" s="91" t="str">
        <f>'Spielplan So'!E11</f>
        <v> -</v>
      </c>
      <c r="O9" s="91" t="str">
        <f>'Spielplan So'!F11</f>
        <v>Sieger Spiel 61</v>
      </c>
      <c r="P9" s="91" t="str">
        <f>'Spielplan So'!G11</f>
        <v>Verlierer Spiel 61</v>
      </c>
      <c r="Q9" s="130">
        <v>11</v>
      </c>
      <c r="R9" s="257" t="s">
        <v>10</v>
      </c>
      <c r="S9" s="130">
        <v>5</v>
      </c>
      <c r="T9" s="263"/>
      <c r="U9" s="130">
        <v>11</v>
      </c>
      <c r="V9" s="259" t="s">
        <v>10</v>
      </c>
      <c r="W9" s="130">
        <v>2</v>
      </c>
      <c r="X9" s="263"/>
      <c r="Y9" s="130"/>
      <c r="Z9" s="259" t="s">
        <v>10</v>
      </c>
      <c r="AA9" s="131"/>
      <c r="AB9" s="92">
        <f t="shared" si="1"/>
        <v>1</v>
      </c>
      <c r="AC9" s="92">
        <f t="shared" si="2"/>
        <v>1</v>
      </c>
      <c r="AD9" s="92">
        <f t="shared" si="6"/>
      </c>
      <c r="AE9" s="92">
        <f t="shared" si="3"/>
        <v>0</v>
      </c>
      <c r="AF9" s="92">
        <f t="shared" si="4"/>
        <v>0</v>
      </c>
      <c r="AG9" s="92">
        <f t="shared" si="7"/>
      </c>
      <c r="AH9" s="93">
        <f t="shared" si="8"/>
        <v>2</v>
      </c>
      <c r="AI9" s="93" t="s">
        <v>10</v>
      </c>
      <c r="AJ9" s="93">
        <f t="shared" si="9"/>
        <v>0</v>
      </c>
      <c r="AK9" s="93">
        <f t="shared" si="10"/>
        <v>2</v>
      </c>
      <c r="AL9" s="93" t="s">
        <v>10</v>
      </c>
      <c r="AM9" s="93">
        <f t="shared" si="11"/>
        <v>0</v>
      </c>
      <c r="AN9" s="252" t="str">
        <f>'Spielplan So'!H11</f>
        <v>Viertelf.</v>
      </c>
    </row>
    <row r="10" spans="1:40" ht="15.75">
      <c r="A10" s="265">
        <f t="shared" si="5"/>
        <v>66</v>
      </c>
      <c r="B10" s="264">
        <f>'Spielplan Sa'!I$2</f>
        <v>42617</v>
      </c>
      <c r="C10" s="132" t="str">
        <f>'Spielplan Sa'!A$4</f>
        <v>weiblich U12</v>
      </c>
      <c r="D10" s="132" t="str">
        <f t="shared" si="0"/>
        <v>Viertelf.</v>
      </c>
      <c r="E10" s="79">
        <v>18</v>
      </c>
      <c r="F10" s="79">
        <v>6</v>
      </c>
      <c r="G10" s="104">
        <v>66</v>
      </c>
      <c r="H10" s="91" t="str">
        <f>'Spielplan So'!J12</f>
        <v>Ahlhorner SV</v>
      </c>
      <c r="I10" s="90" t="s">
        <v>146</v>
      </c>
      <c r="J10" s="91" t="str">
        <f>'Spielplan So'!L12</f>
        <v>TuS Wakendorf-Götzb.</v>
      </c>
      <c r="K10" s="91"/>
      <c r="L10" s="91" t="str">
        <f>'Spielplan So'!M12</f>
        <v>TSV Breitenberg</v>
      </c>
      <c r="M10" s="91" t="str">
        <f>'Spielplan So'!J11</f>
        <v>1.Grp. A</v>
      </c>
      <c r="N10" s="91" t="str">
        <f>'Spielplan So'!K11</f>
        <v> -</v>
      </c>
      <c r="O10" s="91" t="str">
        <f>'Spielplan So'!L11</f>
        <v>Sieger Spiel 62</v>
      </c>
      <c r="P10" s="91" t="str">
        <f>'Spielplan So'!M11</f>
        <v>Verlierer Spiel 62</v>
      </c>
      <c r="Q10" s="130">
        <v>14</v>
      </c>
      <c r="R10" s="257" t="s">
        <v>10</v>
      </c>
      <c r="S10" s="130">
        <v>12</v>
      </c>
      <c r="T10" s="263"/>
      <c r="U10" s="130">
        <v>11</v>
      </c>
      <c r="V10" s="259" t="s">
        <v>10</v>
      </c>
      <c r="W10" s="130">
        <v>4</v>
      </c>
      <c r="X10" s="263"/>
      <c r="Y10" s="130"/>
      <c r="Z10" s="259" t="s">
        <v>10</v>
      </c>
      <c r="AA10" s="131"/>
      <c r="AB10" s="92">
        <f t="shared" si="1"/>
        <v>1</v>
      </c>
      <c r="AC10" s="92">
        <f t="shared" si="2"/>
        <v>1</v>
      </c>
      <c r="AD10" s="92">
        <f t="shared" si="6"/>
      </c>
      <c r="AE10" s="92">
        <f t="shared" si="3"/>
        <v>0</v>
      </c>
      <c r="AF10" s="92">
        <f t="shared" si="4"/>
        <v>0</v>
      </c>
      <c r="AG10" s="92">
        <f t="shared" si="7"/>
      </c>
      <c r="AH10" s="93">
        <f t="shared" si="8"/>
        <v>2</v>
      </c>
      <c r="AI10" s="93" t="s">
        <v>10</v>
      </c>
      <c r="AJ10" s="93">
        <f t="shared" si="9"/>
        <v>0</v>
      </c>
      <c r="AK10" s="93">
        <f t="shared" si="10"/>
        <v>2</v>
      </c>
      <c r="AL10" s="93" t="s">
        <v>10</v>
      </c>
      <c r="AM10" s="93">
        <f t="shared" si="11"/>
        <v>0</v>
      </c>
      <c r="AN10" s="252" t="str">
        <f>'Spielplan So'!N11</f>
        <v>Viertelf.</v>
      </c>
    </row>
    <row r="11" spans="1:40" ht="15.75">
      <c r="A11" s="265">
        <f t="shared" si="5"/>
        <v>67</v>
      </c>
      <c r="B11" s="264">
        <f>'Spielplan Sa'!I$2</f>
        <v>42617</v>
      </c>
      <c r="C11" s="132" t="str">
        <f>'Spielplan Sa'!A$4</f>
        <v>weiblich U12</v>
      </c>
      <c r="D11" s="132" t="str">
        <f t="shared" si="0"/>
        <v>Viertelf.</v>
      </c>
      <c r="E11" s="79">
        <v>19</v>
      </c>
      <c r="F11" s="265">
        <v>5</v>
      </c>
      <c r="G11" s="104">
        <v>67</v>
      </c>
      <c r="H11" s="91" t="str">
        <f>'Spielplan So'!D14</f>
        <v>SV Düdenbüttel</v>
      </c>
      <c r="I11" s="90" t="s">
        <v>146</v>
      </c>
      <c r="J11" s="91" t="str">
        <f>'Spielplan So'!F14</f>
        <v>TG Biberach</v>
      </c>
      <c r="K11" s="91"/>
      <c r="L11" s="91" t="str">
        <f>'Spielplan So'!G14</f>
        <v>MTV Wangersen</v>
      </c>
      <c r="M11" s="91" t="str">
        <f>'Spielplan So'!D13</f>
        <v>1.Grp. C</v>
      </c>
      <c r="N11" s="91" t="str">
        <f>'Spielplan So'!E13</f>
        <v> -</v>
      </c>
      <c r="O11" s="91" t="str">
        <f>'Spielplan So'!F13</f>
        <v>Sieger Spiel 63</v>
      </c>
      <c r="P11" s="91" t="str">
        <f>'Spielplan So'!G13</f>
        <v>Verlierer Spiel 65</v>
      </c>
      <c r="Q11" s="130">
        <v>11</v>
      </c>
      <c r="R11" s="257" t="s">
        <v>10</v>
      </c>
      <c r="S11" s="130">
        <v>6</v>
      </c>
      <c r="T11" s="263"/>
      <c r="U11" s="130">
        <v>11</v>
      </c>
      <c r="V11" s="259" t="s">
        <v>10</v>
      </c>
      <c r="W11" s="130">
        <v>8</v>
      </c>
      <c r="X11" s="263"/>
      <c r="Y11" s="130"/>
      <c r="Z11" s="259" t="s">
        <v>10</v>
      </c>
      <c r="AA11" s="131"/>
      <c r="AB11" s="92">
        <f t="shared" si="1"/>
        <v>1</v>
      </c>
      <c r="AC11" s="92">
        <f t="shared" si="2"/>
        <v>1</v>
      </c>
      <c r="AD11" s="92">
        <f t="shared" si="6"/>
      </c>
      <c r="AE11" s="92">
        <f t="shared" si="3"/>
        <v>0</v>
      </c>
      <c r="AF11" s="92">
        <f t="shared" si="4"/>
        <v>0</v>
      </c>
      <c r="AG11" s="92">
        <f t="shared" si="7"/>
      </c>
      <c r="AH11" s="93">
        <f t="shared" si="8"/>
        <v>2</v>
      </c>
      <c r="AI11" s="93" t="s">
        <v>10</v>
      </c>
      <c r="AJ11" s="93">
        <f t="shared" si="9"/>
        <v>0</v>
      </c>
      <c r="AK11" s="93">
        <f t="shared" si="10"/>
        <v>2</v>
      </c>
      <c r="AL11" s="93" t="s">
        <v>10</v>
      </c>
      <c r="AM11" s="93">
        <f t="shared" si="11"/>
        <v>0</v>
      </c>
      <c r="AN11" s="252" t="str">
        <f>'Spielplan So'!H13</f>
        <v>Viertelf.</v>
      </c>
    </row>
    <row r="12" spans="1:40" ht="15.75">
      <c r="A12" s="265">
        <f t="shared" si="5"/>
        <v>68</v>
      </c>
      <c r="B12" s="264">
        <f>'Spielplan Sa'!I$2</f>
        <v>42617</v>
      </c>
      <c r="C12" s="132" t="str">
        <f>'Spielplan Sa'!A$4</f>
        <v>weiblich U12</v>
      </c>
      <c r="D12" s="132" t="str">
        <f t="shared" si="0"/>
        <v>Viertelf.</v>
      </c>
      <c r="E12" s="79">
        <v>19</v>
      </c>
      <c r="F12" s="79">
        <v>6</v>
      </c>
      <c r="G12" s="104">
        <v>68</v>
      </c>
      <c r="H12" s="91" t="str">
        <f>'Spielplan So'!J14</f>
        <v>TV Brettorf</v>
      </c>
      <c r="I12" s="90" t="s">
        <v>146</v>
      </c>
      <c r="J12" s="91" t="str">
        <f>'Spielplan So'!L14</f>
        <v>TV Herrnwahltann</v>
      </c>
      <c r="K12" s="91"/>
      <c r="L12" s="91" t="str">
        <f>'Spielplan So'!M14</f>
        <v>TuS Wakendorf-Götzb.</v>
      </c>
      <c r="M12" s="91" t="str">
        <f>'Spielplan So'!J13</f>
        <v>1.Grp. B</v>
      </c>
      <c r="N12" s="91" t="str">
        <f>'Spielplan So'!K13</f>
        <v> -</v>
      </c>
      <c r="O12" s="91" t="str">
        <f>'Spielplan So'!L13</f>
        <v>Sieger Spiel 64</v>
      </c>
      <c r="P12" s="91" t="str">
        <f>'Spielplan So'!M13</f>
        <v>Verlierer Spiel 66</v>
      </c>
      <c r="Q12" s="130">
        <v>11</v>
      </c>
      <c r="R12" s="257" t="s">
        <v>10</v>
      </c>
      <c r="S12" s="130">
        <v>5</v>
      </c>
      <c r="T12" s="263"/>
      <c r="U12" s="130">
        <v>11</v>
      </c>
      <c r="V12" s="259" t="s">
        <v>10</v>
      </c>
      <c r="W12" s="130">
        <v>5</v>
      </c>
      <c r="X12" s="263"/>
      <c r="Y12" s="130"/>
      <c r="Z12" s="259" t="s">
        <v>10</v>
      </c>
      <c r="AA12" s="131"/>
      <c r="AB12" s="92">
        <f t="shared" si="1"/>
        <v>1</v>
      </c>
      <c r="AC12" s="92">
        <f t="shared" si="2"/>
        <v>1</v>
      </c>
      <c r="AD12" s="92">
        <f t="shared" si="6"/>
      </c>
      <c r="AE12" s="92">
        <f t="shared" si="3"/>
        <v>0</v>
      </c>
      <c r="AF12" s="92">
        <f t="shared" si="4"/>
        <v>0</v>
      </c>
      <c r="AG12" s="92">
        <f t="shared" si="7"/>
      </c>
      <c r="AH12" s="93">
        <f t="shared" si="8"/>
        <v>2</v>
      </c>
      <c r="AI12" s="93" t="s">
        <v>10</v>
      </c>
      <c r="AJ12" s="93">
        <f t="shared" si="9"/>
        <v>0</v>
      </c>
      <c r="AK12" s="93">
        <f t="shared" si="10"/>
        <v>2</v>
      </c>
      <c r="AL12" s="93" t="s">
        <v>10</v>
      </c>
      <c r="AM12" s="93">
        <f t="shared" si="11"/>
        <v>0</v>
      </c>
      <c r="AN12" s="252" t="str">
        <f>'Spielplan So'!N13</f>
        <v>Viertelf.</v>
      </c>
    </row>
    <row r="13" spans="1:40" ht="15.75">
      <c r="A13" s="265">
        <f t="shared" si="5"/>
        <v>69</v>
      </c>
      <c r="B13" s="264">
        <f>'Spielplan Sa'!I$2</f>
        <v>42617</v>
      </c>
      <c r="C13" s="132" t="str">
        <f>'Spielplan Sa'!A$4</f>
        <v>weiblich U12</v>
      </c>
      <c r="D13" s="132" t="str">
        <f t="shared" si="0"/>
        <v> Pl 9-12</v>
      </c>
      <c r="E13" s="79">
        <v>20</v>
      </c>
      <c r="F13" s="265">
        <v>5</v>
      </c>
      <c r="G13" s="104">
        <v>69</v>
      </c>
      <c r="H13" s="91" t="str">
        <f>'Spielplan So'!D16</f>
        <v>VfK Berlin</v>
      </c>
      <c r="I13" s="90" t="s">
        <v>146</v>
      </c>
      <c r="J13" s="91" t="str">
        <f>'Spielplan So'!F16</f>
        <v>TSV Breitenberg</v>
      </c>
      <c r="K13" s="91"/>
      <c r="L13" s="91" t="str">
        <f>'Spielplan So'!G16</f>
        <v>TG Biberach</v>
      </c>
      <c r="M13" s="91" t="str">
        <f>'Spielplan So'!D15</f>
        <v>Verlierer Spiel 61</v>
      </c>
      <c r="N13" s="91" t="str">
        <f>'Spielplan So'!E15</f>
        <v> -</v>
      </c>
      <c r="O13" s="91" t="str">
        <f>'Spielplan So'!F15</f>
        <v>Verlierer Spiel 62</v>
      </c>
      <c r="P13" s="91" t="str">
        <f>'Spielplan So'!G15</f>
        <v>Verlierer Spiel 67</v>
      </c>
      <c r="Q13" s="130">
        <v>14</v>
      </c>
      <c r="R13" s="257" t="s">
        <v>10</v>
      </c>
      <c r="S13" s="130">
        <v>12</v>
      </c>
      <c r="T13" s="263"/>
      <c r="U13" s="130">
        <v>11</v>
      </c>
      <c r="V13" s="259" t="s">
        <v>10</v>
      </c>
      <c r="W13" s="130">
        <v>4</v>
      </c>
      <c r="X13" s="263"/>
      <c r="Y13" s="130"/>
      <c r="Z13" s="259" t="s">
        <v>10</v>
      </c>
      <c r="AA13" s="131"/>
      <c r="AB13" s="92">
        <f t="shared" si="1"/>
        <v>1</v>
      </c>
      <c r="AC13" s="92">
        <f t="shared" si="2"/>
        <v>1</v>
      </c>
      <c r="AD13" s="92">
        <f t="shared" si="6"/>
      </c>
      <c r="AE13" s="92">
        <f t="shared" si="3"/>
        <v>0</v>
      </c>
      <c r="AF13" s="92">
        <f t="shared" si="4"/>
        <v>0</v>
      </c>
      <c r="AG13" s="92">
        <f t="shared" si="7"/>
      </c>
      <c r="AH13" s="93">
        <f t="shared" si="8"/>
        <v>2</v>
      </c>
      <c r="AI13" s="93" t="s">
        <v>10</v>
      </c>
      <c r="AJ13" s="93">
        <f t="shared" si="9"/>
        <v>0</v>
      </c>
      <c r="AK13" s="93">
        <f t="shared" si="10"/>
        <v>2</v>
      </c>
      <c r="AL13" s="93" t="s">
        <v>10</v>
      </c>
      <c r="AM13" s="93">
        <f t="shared" si="11"/>
        <v>0</v>
      </c>
      <c r="AN13" s="253" t="str">
        <f>'Spielplan So'!H15</f>
        <v> Pl 9-12</v>
      </c>
    </row>
    <row r="14" spans="1:40" ht="15.75">
      <c r="A14" s="265">
        <f t="shared" si="5"/>
        <v>70</v>
      </c>
      <c r="B14" s="264">
        <f>'Spielplan Sa'!I$2</f>
        <v>42617</v>
      </c>
      <c r="C14" s="132" t="str">
        <f>'Spielplan Sa'!A$4</f>
        <v>weiblich U12</v>
      </c>
      <c r="D14" s="132" t="str">
        <f t="shared" si="0"/>
        <v>Pl 9-12</v>
      </c>
      <c r="E14" s="79">
        <v>20</v>
      </c>
      <c r="F14" s="79">
        <v>6</v>
      </c>
      <c r="G14" s="104">
        <v>70</v>
      </c>
      <c r="H14" s="91" t="str">
        <f>'Spielplan So'!J16</f>
        <v>SV Energie Görlitz</v>
      </c>
      <c r="I14" s="90" t="s">
        <v>146</v>
      </c>
      <c r="J14" s="91" t="str">
        <f>'Spielplan So'!L16</f>
        <v>TV Stammbach</v>
      </c>
      <c r="K14" s="91"/>
      <c r="L14" s="91" t="str">
        <f>'Spielplan So'!M16</f>
        <v>TV Herrnwahltann</v>
      </c>
      <c r="M14" s="91" t="str">
        <f>'Spielplan So'!J15</f>
        <v>Verlierer Spiel 63</v>
      </c>
      <c r="N14" s="91" t="str">
        <f>'Spielplan So'!K15</f>
        <v> -</v>
      </c>
      <c r="O14" s="91" t="str">
        <f>'Spielplan So'!L15</f>
        <v>Verlierer Spiel 64</v>
      </c>
      <c r="P14" s="91" t="str">
        <f>'Spielplan So'!M15</f>
        <v>Verlierer Spiel 68</v>
      </c>
      <c r="Q14" s="130">
        <v>11</v>
      </c>
      <c r="R14" s="257" t="s">
        <v>10</v>
      </c>
      <c r="S14" s="130">
        <v>8</v>
      </c>
      <c r="T14" s="263"/>
      <c r="U14" s="130">
        <v>11</v>
      </c>
      <c r="V14" s="259" t="s">
        <v>10</v>
      </c>
      <c r="W14" s="130">
        <v>9</v>
      </c>
      <c r="X14" s="263"/>
      <c r="Y14" s="130"/>
      <c r="Z14" s="259" t="s">
        <v>10</v>
      </c>
      <c r="AA14" s="131"/>
      <c r="AB14" s="92">
        <f t="shared" si="1"/>
        <v>1</v>
      </c>
      <c r="AC14" s="92">
        <f t="shared" si="2"/>
        <v>1</v>
      </c>
      <c r="AD14" s="92">
        <f t="shared" si="6"/>
      </c>
      <c r="AE14" s="92">
        <f t="shared" si="3"/>
        <v>0</v>
      </c>
      <c r="AF14" s="92">
        <f t="shared" si="4"/>
        <v>0</v>
      </c>
      <c r="AG14" s="92">
        <f t="shared" si="7"/>
      </c>
      <c r="AH14" s="93">
        <f t="shared" si="8"/>
        <v>2</v>
      </c>
      <c r="AI14" s="93" t="s">
        <v>10</v>
      </c>
      <c r="AJ14" s="93">
        <f t="shared" si="9"/>
        <v>0</v>
      </c>
      <c r="AK14" s="93">
        <f t="shared" si="10"/>
        <v>2</v>
      </c>
      <c r="AL14" s="93" t="s">
        <v>10</v>
      </c>
      <c r="AM14" s="93">
        <f t="shared" si="11"/>
        <v>0</v>
      </c>
      <c r="AN14" s="253" t="str">
        <f>'Spielplan So'!N15</f>
        <v>Pl 9-12</v>
      </c>
    </row>
    <row r="15" spans="1:40" ht="15.75">
      <c r="A15" s="265">
        <f t="shared" si="5"/>
        <v>71</v>
      </c>
      <c r="B15" s="264">
        <f>'Spielplan Sa'!I$2</f>
        <v>42617</v>
      </c>
      <c r="C15" s="132" t="str">
        <f>'Spielplan Sa'!A$4</f>
        <v>weiblich U12</v>
      </c>
      <c r="D15" s="132" t="str">
        <f t="shared" si="0"/>
        <v> Pl 5-8</v>
      </c>
      <c r="E15" s="79">
        <v>21</v>
      </c>
      <c r="F15" s="265">
        <v>5</v>
      </c>
      <c r="G15" s="104">
        <v>71</v>
      </c>
      <c r="H15" s="91" t="str">
        <f>'Spielplan So'!D18</f>
        <v>MTV Wangersen</v>
      </c>
      <c r="I15" s="90" t="s">
        <v>146</v>
      </c>
      <c r="J15" s="91" t="str">
        <f>'Spielplan So'!F18</f>
        <v>TuS Wakendorf-Götzb.</v>
      </c>
      <c r="K15" s="91"/>
      <c r="L15" s="91" t="str">
        <f>'Spielplan So'!G18</f>
        <v>SV Düdenbüttel</v>
      </c>
      <c r="M15" s="91" t="str">
        <f>'Spielplan So'!D17</f>
        <v>Verlierer Spiel 65</v>
      </c>
      <c r="N15" s="91" t="str">
        <f>'Spielplan So'!E17</f>
        <v> -</v>
      </c>
      <c r="O15" s="91" t="str">
        <f>'Spielplan So'!F17</f>
        <v>Verlierer Spiel 66</v>
      </c>
      <c r="P15" s="91" t="str">
        <f>'Spielplan So'!G17</f>
        <v>Sieger Spiel 67</v>
      </c>
      <c r="Q15" s="130">
        <v>11</v>
      </c>
      <c r="R15" s="257" t="s">
        <v>10</v>
      </c>
      <c r="S15" s="130">
        <v>7</v>
      </c>
      <c r="T15" s="263"/>
      <c r="U15" s="130">
        <v>9</v>
      </c>
      <c r="V15" s="259" t="s">
        <v>10</v>
      </c>
      <c r="W15" s="130">
        <v>11</v>
      </c>
      <c r="X15" s="263"/>
      <c r="Y15" s="130">
        <v>11</v>
      </c>
      <c r="Z15" s="259" t="s">
        <v>10</v>
      </c>
      <c r="AA15" s="131">
        <v>9</v>
      </c>
      <c r="AB15" s="92">
        <f t="shared" si="1"/>
        <v>1</v>
      </c>
      <c r="AC15" s="92">
        <f t="shared" si="2"/>
        <v>0</v>
      </c>
      <c r="AD15" s="92">
        <f t="shared" si="6"/>
        <v>1</v>
      </c>
      <c r="AE15" s="92">
        <f t="shared" si="3"/>
        <v>0</v>
      </c>
      <c r="AF15" s="92">
        <f t="shared" si="4"/>
        <v>1</v>
      </c>
      <c r="AG15" s="92">
        <f t="shared" si="7"/>
        <v>0</v>
      </c>
      <c r="AH15" s="93">
        <f t="shared" si="8"/>
        <v>2</v>
      </c>
      <c r="AI15" s="93" t="s">
        <v>10</v>
      </c>
      <c r="AJ15" s="93">
        <f t="shared" si="9"/>
        <v>1</v>
      </c>
      <c r="AK15" s="93">
        <f t="shared" si="10"/>
        <v>2</v>
      </c>
      <c r="AL15" s="93" t="s">
        <v>10</v>
      </c>
      <c r="AM15" s="93">
        <f t="shared" si="11"/>
        <v>0</v>
      </c>
      <c r="AN15" s="253" t="str">
        <f>'Spielplan So'!H17</f>
        <v> Pl 5-8</v>
      </c>
    </row>
    <row r="16" spans="1:40" ht="15.75">
      <c r="A16" s="265">
        <f t="shared" si="5"/>
        <v>72</v>
      </c>
      <c r="B16" s="264">
        <f>'Spielplan Sa'!I$2</f>
        <v>42617</v>
      </c>
      <c r="C16" s="132" t="str">
        <f>'Spielplan Sa'!A$4</f>
        <v>weiblich U12</v>
      </c>
      <c r="D16" s="132" t="str">
        <f t="shared" si="0"/>
        <v> Pl 5-8</v>
      </c>
      <c r="E16" s="79">
        <v>21</v>
      </c>
      <c r="F16" s="79">
        <v>6</v>
      </c>
      <c r="G16" s="104">
        <v>72</v>
      </c>
      <c r="H16" s="91" t="str">
        <f>'Spielplan So'!J18</f>
        <v>TG Biberach</v>
      </c>
      <c r="I16" s="90" t="s">
        <v>146</v>
      </c>
      <c r="J16" s="91" t="str">
        <f>'Spielplan So'!L18</f>
        <v>TV Herrnwahltann</v>
      </c>
      <c r="K16" s="91"/>
      <c r="L16" s="91" t="str">
        <f>'Spielplan So'!M18</f>
        <v>SV Energie Görlitz</v>
      </c>
      <c r="M16" s="91" t="str">
        <f>'Spielplan So'!J17</f>
        <v>Verlierer Spiel 67</v>
      </c>
      <c r="N16" s="91" t="str">
        <f>'Spielplan So'!K17</f>
        <v> -</v>
      </c>
      <c r="O16" s="91" t="str">
        <f>'Spielplan So'!L17</f>
        <v>Verlierer Spiel 68</v>
      </c>
      <c r="P16" s="91" t="str">
        <f>'Spielplan So'!M17</f>
        <v>Sieger Spiel  70</v>
      </c>
      <c r="Q16" s="130">
        <v>6</v>
      </c>
      <c r="R16" s="257" t="s">
        <v>10</v>
      </c>
      <c r="S16" s="130">
        <v>11</v>
      </c>
      <c r="T16" s="263"/>
      <c r="U16" s="130">
        <v>4</v>
      </c>
      <c r="V16" s="259" t="s">
        <v>10</v>
      </c>
      <c r="W16" s="130">
        <v>11</v>
      </c>
      <c r="X16" s="263"/>
      <c r="Y16" s="130"/>
      <c r="Z16" s="259" t="s">
        <v>10</v>
      </c>
      <c r="AA16" s="131"/>
      <c r="AB16" s="92">
        <f t="shared" si="1"/>
        <v>0</v>
      </c>
      <c r="AC16" s="92">
        <f t="shared" si="2"/>
        <v>0</v>
      </c>
      <c r="AD16" s="92">
        <f t="shared" si="6"/>
      </c>
      <c r="AE16" s="92">
        <f t="shared" si="3"/>
        <v>1</v>
      </c>
      <c r="AF16" s="92">
        <f t="shared" si="4"/>
        <v>1</v>
      </c>
      <c r="AG16" s="92">
        <f t="shared" si="7"/>
      </c>
      <c r="AH16" s="93">
        <f t="shared" si="8"/>
        <v>0</v>
      </c>
      <c r="AI16" s="93" t="s">
        <v>10</v>
      </c>
      <c r="AJ16" s="93">
        <f t="shared" si="9"/>
        <v>2</v>
      </c>
      <c r="AK16" s="93">
        <f t="shared" si="10"/>
        <v>0</v>
      </c>
      <c r="AL16" s="93" t="s">
        <v>10</v>
      </c>
      <c r="AM16" s="93">
        <f t="shared" si="11"/>
        <v>2</v>
      </c>
      <c r="AN16" s="253" t="str">
        <f>'Spielplan So'!N17</f>
        <v> Pl 5-8</v>
      </c>
    </row>
    <row r="17" spans="1:40" ht="15.75">
      <c r="A17" s="265">
        <f t="shared" si="5"/>
        <v>73</v>
      </c>
      <c r="B17" s="264">
        <f>'Spielplan Sa'!I$2</f>
        <v>42617</v>
      </c>
      <c r="C17" s="132" t="str">
        <f>'Spielplan Sa'!A$4</f>
        <v>weiblich U12</v>
      </c>
      <c r="D17" s="132" t="str">
        <f t="shared" si="0"/>
        <v>HF 1</v>
      </c>
      <c r="E17" s="79">
        <v>22</v>
      </c>
      <c r="F17" s="265">
        <v>5</v>
      </c>
      <c r="G17" s="104">
        <v>73</v>
      </c>
      <c r="H17" s="91" t="str">
        <f>'Spielplan So'!D20</f>
        <v>TSV Essel</v>
      </c>
      <c r="I17" s="90" t="s">
        <v>146</v>
      </c>
      <c r="J17" s="91" t="str">
        <f>'Spielplan So'!F20</f>
        <v>Ahlhorner SV</v>
      </c>
      <c r="K17" s="91"/>
      <c r="L17" s="91" t="str">
        <f>'Spielplan So'!G20</f>
        <v>MTV Wangersen</v>
      </c>
      <c r="M17" s="91" t="str">
        <f>'Spielplan So'!D19</f>
        <v>Sieger Spiel 65</v>
      </c>
      <c r="N17" s="91" t="str">
        <f>'Spielplan So'!E19</f>
        <v> -</v>
      </c>
      <c r="O17" s="91" t="str">
        <f>'Spielplan So'!F19</f>
        <v>Sieger Spiel 66</v>
      </c>
      <c r="P17" s="91" t="str">
        <f>'Spielplan So'!G19</f>
        <v>Sieger Spiel  71</v>
      </c>
      <c r="Q17" s="130">
        <v>11</v>
      </c>
      <c r="R17" s="257" t="s">
        <v>10</v>
      </c>
      <c r="S17" s="130">
        <v>6</v>
      </c>
      <c r="T17" s="263"/>
      <c r="U17" s="130">
        <v>3</v>
      </c>
      <c r="V17" s="259" t="s">
        <v>10</v>
      </c>
      <c r="W17" s="130">
        <v>11</v>
      </c>
      <c r="X17" s="263"/>
      <c r="Y17" s="130">
        <v>11</v>
      </c>
      <c r="Z17" s="259" t="s">
        <v>10</v>
      </c>
      <c r="AA17" s="131">
        <v>6</v>
      </c>
      <c r="AB17" s="92">
        <f t="shared" si="1"/>
        <v>1</v>
      </c>
      <c r="AC17" s="92">
        <f t="shared" si="2"/>
        <v>0</v>
      </c>
      <c r="AD17" s="92">
        <f t="shared" si="6"/>
        <v>1</v>
      </c>
      <c r="AE17" s="92">
        <f t="shared" si="3"/>
        <v>0</v>
      </c>
      <c r="AF17" s="92">
        <f t="shared" si="4"/>
        <v>1</v>
      </c>
      <c r="AG17" s="92">
        <f t="shared" si="7"/>
        <v>0</v>
      </c>
      <c r="AH17" s="93">
        <f t="shared" si="8"/>
        <v>2</v>
      </c>
      <c r="AI17" s="93" t="s">
        <v>10</v>
      </c>
      <c r="AJ17" s="93">
        <f t="shared" si="9"/>
        <v>1</v>
      </c>
      <c r="AK17" s="93">
        <f t="shared" si="10"/>
        <v>2</v>
      </c>
      <c r="AL17" s="93" t="s">
        <v>10</v>
      </c>
      <c r="AM17" s="93">
        <f t="shared" si="11"/>
        <v>0</v>
      </c>
      <c r="AN17" s="253" t="str">
        <f>'Spielplan So'!H19</f>
        <v>HF 1</v>
      </c>
    </row>
    <row r="18" spans="1:44" ht="15.75">
      <c r="A18" s="265">
        <f t="shared" si="5"/>
        <v>74</v>
      </c>
      <c r="B18" s="264">
        <f>'Spielplan Sa'!I$2</f>
        <v>42617</v>
      </c>
      <c r="C18" s="132" t="str">
        <f>'Spielplan Sa'!A$4</f>
        <v>weiblich U12</v>
      </c>
      <c r="D18" s="132" t="str">
        <f t="shared" si="0"/>
        <v>Pl.11/12</v>
      </c>
      <c r="E18" s="79">
        <v>22</v>
      </c>
      <c r="F18" s="79">
        <v>6</v>
      </c>
      <c r="G18" s="104">
        <v>74</v>
      </c>
      <c r="H18" s="91" t="str">
        <f>'Spielplan So'!J20</f>
        <v>TSV Breitenberg</v>
      </c>
      <c r="I18" s="90" t="s">
        <v>146</v>
      </c>
      <c r="J18" s="91" t="str">
        <f>'Spielplan So'!L20</f>
        <v>TV Stammbach</v>
      </c>
      <c r="K18" s="91"/>
      <c r="L18" s="91" t="str">
        <f>'Spielplan So'!M20</f>
        <v>TV Herrnwahltann</v>
      </c>
      <c r="M18" s="91" t="str">
        <f>'Spielplan So'!J19</f>
        <v>Verlierer Spiel  69</v>
      </c>
      <c r="N18" s="91" t="str">
        <f>'Spielplan So'!K19</f>
        <v> -</v>
      </c>
      <c r="O18" s="91" t="str">
        <f>'Spielplan So'!L19</f>
        <v>Verlierer Spiel  70</v>
      </c>
      <c r="P18" s="91" t="str">
        <f>'Spielplan So'!M19</f>
        <v>Sieger Spiel  72</v>
      </c>
      <c r="Q18" s="130">
        <v>10</v>
      </c>
      <c r="R18" s="257" t="s">
        <v>10</v>
      </c>
      <c r="S18" s="130">
        <v>12</v>
      </c>
      <c r="T18" s="263"/>
      <c r="U18" s="130">
        <v>6</v>
      </c>
      <c r="V18" s="259" t="s">
        <v>10</v>
      </c>
      <c r="W18" s="130">
        <v>11</v>
      </c>
      <c r="X18" s="263"/>
      <c r="Y18" s="130"/>
      <c r="Z18" s="259" t="s">
        <v>10</v>
      </c>
      <c r="AA18" s="131"/>
      <c r="AB18" s="92">
        <f t="shared" si="1"/>
        <v>0</v>
      </c>
      <c r="AC18" s="92">
        <f t="shared" si="2"/>
        <v>0</v>
      </c>
      <c r="AD18" s="92">
        <f t="shared" si="6"/>
      </c>
      <c r="AE18" s="92">
        <f t="shared" si="3"/>
        <v>1</v>
      </c>
      <c r="AF18" s="92">
        <f t="shared" si="4"/>
        <v>1</v>
      </c>
      <c r="AG18" s="92">
        <f t="shared" si="7"/>
      </c>
      <c r="AH18" s="93">
        <f t="shared" si="8"/>
        <v>0</v>
      </c>
      <c r="AI18" s="93" t="s">
        <v>10</v>
      </c>
      <c r="AJ18" s="93">
        <f t="shared" si="9"/>
        <v>2</v>
      </c>
      <c r="AK18" s="93">
        <f t="shared" si="10"/>
        <v>0</v>
      </c>
      <c r="AL18" s="93" t="s">
        <v>10</v>
      </c>
      <c r="AM18" s="93">
        <f t="shared" si="11"/>
        <v>2</v>
      </c>
      <c r="AN18" s="253" t="str">
        <f>'Spielplan So'!N19</f>
        <v>Pl.11/12</v>
      </c>
      <c r="AR18" s="80"/>
    </row>
    <row r="19" spans="1:40" ht="15.75">
      <c r="A19" s="265">
        <f t="shared" si="5"/>
        <v>75</v>
      </c>
      <c r="B19" s="264">
        <f>'Spielplan Sa'!I$2</f>
        <v>42617</v>
      </c>
      <c r="C19" s="132" t="str">
        <f>'Spielplan Sa'!A$4</f>
        <v>weiblich U12</v>
      </c>
      <c r="D19" s="132" t="str">
        <f t="shared" si="0"/>
        <v>HF 2</v>
      </c>
      <c r="E19" s="79">
        <v>23</v>
      </c>
      <c r="F19" s="265">
        <v>5</v>
      </c>
      <c r="G19" s="104">
        <v>75</v>
      </c>
      <c r="H19" s="91" t="str">
        <f>'Spielplan So'!D22</f>
        <v>SV Düdenbüttel</v>
      </c>
      <c r="I19" s="90" t="s">
        <v>146</v>
      </c>
      <c r="J19" s="91" t="str">
        <f>'Spielplan So'!F22</f>
        <v>TV Brettorf</v>
      </c>
      <c r="K19" s="91"/>
      <c r="L19" s="91" t="str">
        <f>'Spielplan So'!G22</f>
        <v>Ahlhorner SV</v>
      </c>
      <c r="M19" s="91" t="str">
        <f>'Spielplan So'!D21</f>
        <v>Sieger Spiel 67</v>
      </c>
      <c r="N19" s="91" t="str">
        <f>'Spielplan So'!E21</f>
        <v> -</v>
      </c>
      <c r="O19" s="91" t="str">
        <f>'Spielplan So'!F21</f>
        <v>Sieger Spiel 68</v>
      </c>
      <c r="P19" s="91" t="str">
        <f>'Spielplan So'!G21</f>
        <v>Verlierer Spiel 73</v>
      </c>
      <c r="Q19" s="130">
        <v>12</v>
      </c>
      <c r="R19" s="257" t="s">
        <v>10</v>
      </c>
      <c r="S19" s="130">
        <v>10</v>
      </c>
      <c r="T19" s="263"/>
      <c r="U19" s="130">
        <v>11</v>
      </c>
      <c r="V19" s="259" t="s">
        <v>10</v>
      </c>
      <c r="W19" s="130">
        <v>9</v>
      </c>
      <c r="X19" s="263"/>
      <c r="Y19" s="130"/>
      <c r="Z19" s="259" t="s">
        <v>10</v>
      </c>
      <c r="AA19" s="131"/>
      <c r="AB19" s="92">
        <f t="shared" si="1"/>
        <v>1</v>
      </c>
      <c r="AC19" s="92">
        <f t="shared" si="2"/>
        <v>1</v>
      </c>
      <c r="AD19" s="92">
        <f t="shared" si="6"/>
      </c>
      <c r="AE19" s="92">
        <f t="shared" si="3"/>
        <v>0</v>
      </c>
      <c r="AF19" s="92">
        <f t="shared" si="4"/>
        <v>0</v>
      </c>
      <c r="AG19" s="92">
        <f t="shared" si="7"/>
      </c>
      <c r="AH19" s="93">
        <f t="shared" si="8"/>
        <v>2</v>
      </c>
      <c r="AI19" s="93" t="s">
        <v>10</v>
      </c>
      <c r="AJ19" s="93">
        <f t="shared" si="9"/>
        <v>0</v>
      </c>
      <c r="AK19" s="93">
        <f t="shared" si="10"/>
        <v>2</v>
      </c>
      <c r="AL19" s="93" t="s">
        <v>10</v>
      </c>
      <c r="AM19" s="93">
        <f t="shared" si="11"/>
        <v>0</v>
      </c>
      <c r="AN19" s="253" t="str">
        <f>'Spielplan So'!H21</f>
        <v>HF 2</v>
      </c>
    </row>
    <row r="20" spans="1:40" ht="15.75">
      <c r="A20" s="265">
        <f t="shared" si="5"/>
        <v>76</v>
      </c>
      <c r="B20" s="264">
        <f>'Spielplan Sa'!I$2</f>
        <v>42617</v>
      </c>
      <c r="C20" s="132" t="str">
        <f>'Spielplan Sa'!A$4</f>
        <v>weiblich U12</v>
      </c>
      <c r="D20" s="132" t="str">
        <f t="shared" si="0"/>
        <v>Pl.9/10</v>
      </c>
      <c r="E20" s="79">
        <v>23</v>
      </c>
      <c r="F20" s="79">
        <v>6</v>
      </c>
      <c r="G20" s="104">
        <v>76</v>
      </c>
      <c r="H20" s="91" t="str">
        <f>'Spielplan So'!J22</f>
        <v>VfK Berlin</v>
      </c>
      <c r="I20" s="90" t="s">
        <v>146</v>
      </c>
      <c r="J20" s="91" t="str">
        <f>'Spielplan So'!L22</f>
        <v>SV Energie Görlitz</v>
      </c>
      <c r="K20" s="91"/>
      <c r="L20" s="91" t="str">
        <f>'Spielplan So'!M22</f>
        <v>TSV Breitenberg</v>
      </c>
      <c r="M20" s="91" t="str">
        <f>'Spielplan So'!J21</f>
        <v>Sieger Spiel  69</v>
      </c>
      <c r="N20" s="91" t="str">
        <f>'Spielplan So'!K21</f>
        <v> -</v>
      </c>
      <c r="O20" s="91" t="str">
        <f>'Spielplan So'!L21</f>
        <v>Sieger Spiel  70</v>
      </c>
      <c r="P20" s="91" t="str">
        <f>'Spielplan So'!M21</f>
        <v>Verlierer Spiel  74</v>
      </c>
      <c r="Q20" s="130">
        <v>11</v>
      </c>
      <c r="R20" s="257" t="s">
        <v>148</v>
      </c>
      <c r="S20" s="130">
        <v>7</v>
      </c>
      <c r="T20" s="260"/>
      <c r="U20" s="130">
        <v>8</v>
      </c>
      <c r="V20" s="259" t="s">
        <v>10</v>
      </c>
      <c r="W20" s="130">
        <v>11</v>
      </c>
      <c r="X20" s="260"/>
      <c r="Y20" s="130">
        <v>8</v>
      </c>
      <c r="Z20" s="259" t="s">
        <v>10</v>
      </c>
      <c r="AA20" s="131">
        <v>11</v>
      </c>
      <c r="AB20" s="92">
        <f t="shared" si="1"/>
        <v>1</v>
      </c>
      <c r="AC20" s="92">
        <f t="shared" si="2"/>
        <v>0</v>
      </c>
      <c r="AD20" s="92">
        <f t="shared" si="6"/>
        <v>0</v>
      </c>
      <c r="AE20" s="92">
        <f t="shared" si="3"/>
        <v>0</v>
      </c>
      <c r="AF20" s="92">
        <f t="shared" si="4"/>
        <v>1</v>
      </c>
      <c r="AG20" s="92">
        <f t="shared" si="7"/>
        <v>1</v>
      </c>
      <c r="AH20" s="93">
        <f t="shared" si="8"/>
        <v>1</v>
      </c>
      <c r="AI20" s="93" t="s">
        <v>10</v>
      </c>
      <c r="AJ20" s="93">
        <f t="shared" si="9"/>
        <v>2</v>
      </c>
      <c r="AK20" s="93">
        <f t="shared" si="10"/>
        <v>0</v>
      </c>
      <c r="AL20" s="93" t="s">
        <v>10</v>
      </c>
      <c r="AM20" s="93">
        <f t="shared" si="11"/>
        <v>2</v>
      </c>
      <c r="AN20" s="253" t="str">
        <f>'Spielplan So'!N21</f>
        <v>Pl.9/10</v>
      </c>
    </row>
    <row r="21" spans="1:40" ht="15.75">
      <c r="A21" s="265">
        <f t="shared" si="5"/>
        <v>77</v>
      </c>
      <c r="B21" s="264">
        <f>'Spielplan Sa'!I$2</f>
        <v>42617</v>
      </c>
      <c r="C21" s="132" t="str">
        <f>'Spielplan Sa'!A$4</f>
        <v>weiblich U12</v>
      </c>
      <c r="D21" s="132" t="str">
        <f t="shared" si="0"/>
        <v>Pl.5/6</v>
      </c>
      <c r="E21" s="79">
        <v>24</v>
      </c>
      <c r="F21" s="265">
        <v>5</v>
      </c>
      <c r="G21" s="104">
        <v>77</v>
      </c>
      <c r="H21" s="91" t="str">
        <f>'Spielplan So'!D24</f>
        <v>MTV Wangersen</v>
      </c>
      <c r="I21" s="90" t="s">
        <v>146</v>
      </c>
      <c r="J21" s="91" t="str">
        <f>'Spielplan So'!F24</f>
        <v>TV Herrnwahltann</v>
      </c>
      <c r="K21" s="91"/>
      <c r="L21" s="91" t="str">
        <f>'Spielplan So'!G24</f>
        <v>SV Düdenbüttel</v>
      </c>
      <c r="M21" s="91" t="str">
        <f>'Spielplan So'!D23</f>
        <v>Sieger Spiel  71</v>
      </c>
      <c r="N21" s="91" t="str">
        <f>'Spielplan So'!E23</f>
        <v> -</v>
      </c>
      <c r="O21" s="91" t="str">
        <f>'Spielplan So'!F23</f>
        <v>Sieger Spiel  72</v>
      </c>
      <c r="P21" s="91" t="str">
        <f>'Spielplan So'!G23</f>
        <v>Sieger Spiel 75</v>
      </c>
      <c r="Q21" s="130">
        <v>7</v>
      </c>
      <c r="R21" s="257" t="s">
        <v>10</v>
      </c>
      <c r="S21" s="130">
        <v>11</v>
      </c>
      <c r="T21" s="263"/>
      <c r="U21" s="130">
        <v>11</v>
      </c>
      <c r="V21" s="259" t="s">
        <v>10</v>
      </c>
      <c r="W21" s="130">
        <v>5</v>
      </c>
      <c r="X21" s="263"/>
      <c r="Y21" s="130">
        <v>7</v>
      </c>
      <c r="Z21" s="259" t="s">
        <v>10</v>
      </c>
      <c r="AA21" s="131">
        <v>11</v>
      </c>
      <c r="AB21" s="92">
        <f t="shared" si="1"/>
        <v>0</v>
      </c>
      <c r="AC21" s="92">
        <f t="shared" si="2"/>
        <v>1</v>
      </c>
      <c r="AD21" s="92">
        <f t="shared" si="6"/>
        <v>0</v>
      </c>
      <c r="AE21" s="92">
        <f t="shared" si="3"/>
        <v>1</v>
      </c>
      <c r="AF21" s="92">
        <f t="shared" si="4"/>
        <v>0</v>
      </c>
      <c r="AG21" s="92">
        <f t="shared" si="7"/>
        <v>1</v>
      </c>
      <c r="AH21" s="93">
        <f t="shared" si="8"/>
        <v>1</v>
      </c>
      <c r="AI21" s="93" t="s">
        <v>10</v>
      </c>
      <c r="AJ21" s="93">
        <f t="shared" si="9"/>
        <v>2</v>
      </c>
      <c r="AK21" s="93">
        <f t="shared" si="10"/>
        <v>0</v>
      </c>
      <c r="AL21" s="93" t="s">
        <v>10</v>
      </c>
      <c r="AM21" s="93">
        <f t="shared" si="11"/>
        <v>2</v>
      </c>
      <c r="AN21" s="253" t="str">
        <f>'Spielplan So'!H23</f>
        <v>Pl.5/6</v>
      </c>
    </row>
    <row r="22" spans="1:40" ht="15.75">
      <c r="A22" s="265">
        <f t="shared" si="5"/>
        <v>78</v>
      </c>
      <c r="B22" s="264">
        <f>'Spielplan Sa'!I$2</f>
        <v>42617</v>
      </c>
      <c r="C22" s="132" t="str">
        <f>'Spielplan Sa'!A$4</f>
        <v>weiblich U12</v>
      </c>
      <c r="D22" s="132" t="str">
        <f t="shared" si="0"/>
        <v>Pl.7/8</v>
      </c>
      <c r="E22" s="79">
        <v>24</v>
      </c>
      <c r="F22" s="79">
        <v>6</v>
      </c>
      <c r="G22" s="104">
        <v>78</v>
      </c>
      <c r="H22" s="91" t="str">
        <f>'Spielplan So'!J24</f>
        <v>TuS Wakendorf-Götzb.</v>
      </c>
      <c r="I22" s="90" t="s">
        <v>146</v>
      </c>
      <c r="J22" s="91" t="str">
        <f>'Spielplan So'!L24</f>
        <v>TG Biberach</v>
      </c>
      <c r="K22" s="91"/>
      <c r="L22" s="91" t="str">
        <f>'Spielplan So'!M24</f>
        <v>SV Energie Görlitz</v>
      </c>
      <c r="M22" s="91" t="str">
        <f>'Spielplan So'!J23</f>
        <v>Verlierer Spiel  71</v>
      </c>
      <c r="N22" s="91" t="str">
        <f>'Spielplan So'!K23</f>
        <v> -</v>
      </c>
      <c r="O22" s="91" t="str">
        <f>'Spielplan So'!L23</f>
        <v>Verlierer Spiel  72</v>
      </c>
      <c r="P22" s="91" t="str">
        <f>'Spielplan So'!M23</f>
        <v>Sieger Spiel  76</v>
      </c>
      <c r="Q22" s="130">
        <v>4</v>
      </c>
      <c r="R22" s="257" t="s">
        <v>10</v>
      </c>
      <c r="S22" s="130">
        <v>11</v>
      </c>
      <c r="T22" s="263"/>
      <c r="U22" s="130">
        <v>9</v>
      </c>
      <c r="V22" s="259" t="s">
        <v>10</v>
      </c>
      <c r="W22" s="130">
        <v>11</v>
      </c>
      <c r="X22" s="263"/>
      <c r="Y22" s="130"/>
      <c r="Z22" s="259" t="s">
        <v>10</v>
      </c>
      <c r="AA22" s="131"/>
      <c r="AB22" s="92">
        <f t="shared" si="1"/>
        <v>0</v>
      </c>
      <c r="AC22" s="92">
        <f t="shared" si="2"/>
        <v>0</v>
      </c>
      <c r="AD22" s="92">
        <f t="shared" si="6"/>
      </c>
      <c r="AE22" s="92">
        <f t="shared" si="3"/>
        <v>1</v>
      </c>
      <c r="AF22" s="92">
        <f t="shared" si="4"/>
        <v>1</v>
      </c>
      <c r="AG22" s="92">
        <f t="shared" si="7"/>
      </c>
      <c r="AH22" s="93">
        <f t="shared" si="8"/>
        <v>0</v>
      </c>
      <c r="AI22" s="93" t="s">
        <v>10</v>
      </c>
      <c r="AJ22" s="93">
        <f t="shared" si="9"/>
        <v>2</v>
      </c>
      <c r="AK22" s="93">
        <f t="shared" si="10"/>
        <v>0</v>
      </c>
      <c r="AL22" s="93" t="s">
        <v>10</v>
      </c>
      <c r="AM22" s="93">
        <f t="shared" si="11"/>
        <v>2</v>
      </c>
      <c r="AN22" s="253" t="str">
        <f>'Spielplan So'!N23</f>
        <v>Pl.7/8</v>
      </c>
    </row>
    <row r="23" spans="1:40" ht="15.75">
      <c r="A23" s="265">
        <f t="shared" si="5"/>
        <v>79</v>
      </c>
      <c r="B23" s="264">
        <f>'Spielplan Sa'!I$2</f>
        <v>42617</v>
      </c>
      <c r="C23" s="132" t="str">
        <f>'Spielplan Sa'!A$4</f>
        <v>weiblich U12</v>
      </c>
      <c r="D23" s="132" t="str">
        <f t="shared" si="0"/>
        <v>Pl.3/4</v>
      </c>
      <c r="E23" s="79">
        <v>25</v>
      </c>
      <c r="F23" s="265">
        <v>5</v>
      </c>
      <c r="G23" s="104">
        <v>79</v>
      </c>
      <c r="H23" s="91" t="str">
        <f>'Spielplan So'!D26</f>
        <v>Ahlhorner SV</v>
      </c>
      <c r="I23" s="90" t="s">
        <v>146</v>
      </c>
      <c r="J23" s="91" t="str">
        <f>'Spielplan So'!F26</f>
        <v>TV Brettorf</v>
      </c>
      <c r="K23" s="91"/>
      <c r="L23" s="91" t="str">
        <f>'Spielplan So'!G26</f>
        <v>TV Herrnwahltann</v>
      </c>
      <c r="M23" s="91" t="str">
        <f>'Spielplan So'!D25</f>
        <v>Verlierer Spiel 73</v>
      </c>
      <c r="N23" s="91" t="str">
        <f>'Spielplan So'!E25</f>
        <v> -</v>
      </c>
      <c r="O23" s="91" t="str">
        <f>'Spielplan So'!F25</f>
        <v>Verlierer Spiel 75</v>
      </c>
      <c r="P23" s="91" t="str">
        <f>'Spielplan So'!G25</f>
        <v>Sieger Spiel 77</v>
      </c>
      <c r="Q23" s="130">
        <v>11</v>
      </c>
      <c r="R23" s="257" t="s">
        <v>10</v>
      </c>
      <c r="S23" s="130">
        <v>7</v>
      </c>
      <c r="T23" s="263"/>
      <c r="U23" s="130">
        <v>11</v>
      </c>
      <c r="V23" s="259" t="s">
        <v>10</v>
      </c>
      <c r="W23" s="130">
        <v>9</v>
      </c>
      <c r="X23" s="263"/>
      <c r="Y23" s="130"/>
      <c r="Z23" s="259" t="s">
        <v>10</v>
      </c>
      <c r="AA23" s="131"/>
      <c r="AB23" s="92">
        <f t="shared" si="1"/>
        <v>1</v>
      </c>
      <c r="AC23" s="92">
        <f t="shared" si="2"/>
        <v>1</v>
      </c>
      <c r="AD23" s="92">
        <f t="shared" si="6"/>
      </c>
      <c r="AE23" s="92">
        <f t="shared" si="3"/>
        <v>0</v>
      </c>
      <c r="AF23" s="92">
        <f t="shared" si="4"/>
        <v>0</v>
      </c>
      <c r="AG23" s="92">
        <f t="shared" si="7"/>
      </c>
      <c r="AH23" s="93">
        <f t="shared" si="8"/>
        <v>2</v>
      </c>
      <c r="AI23" s="93" t="s">
        <v>10</v>
      </c>
      <c r="AJ23" s="93">
        <f t="shared" si="9"/>
        <v>0</v>
      </c>
      <c r="AK23" s="93">
        <f t="shared" si="10"/>
        <v>2</v>
      </c>
      <c r="AL23" s="93" t="s">
        <v>10</v>
      </c>
      <c r="AM23" s="93">
        <f t="shared" si="11"/>
        <v>0</v>
      </c>
      <c r="AN23" s="253" t="str">
        <f>'Spielplan So'!H25</f>
        <v>Pl.3/4</v>
      </c>
    </row>
    <row r="24" spans="1:40" ht="15.75">
      <c r="A24" s="265">
        <f t="shared" si="5"/>
        <v>80</v>
      </c>
      <c r="B24" s="264">
        <f>'Spielplan Sa'!I$2</f>
        <v>42617</v>
      </c>
      <c r="C24" s="132" t="str">
        <f>'Spielplan Sa'!A$4</f>
        <v>weiblich U12</v>
      </c>
      <c r="D24" s="132" t="str">
        <f t="shared" si="0"/>
        <v>Finale</v>
      </c>
      <c r="E24" s="79">
        <v>26</v>
      </c>
      <c r="F24" s="79">
        <v>5</v>
      </c>
      <c r="G24" s="104">
        <v>80</v>
      </c>
      <c r="H24" s="91" t="str">
        <f>'Spielplan So'!D28</f>
        <v>TSV Essel</v>
      </c>
      <c r="I24" s="90" t="s">
        <v>146</v>
      </c>
      <c r="J24" s="91" t="str">
        <f>'Spielplan So'!F28</f>
        <v>SV Düdenbüttel</v>
      </c>
      <c r="K24" s="91"/>
      <c r="L24" s="91" t="str">
        <f>'Spielplan So'!G28</f>
        <v> </v>
      </c>
      <c r="M24" s="91" t="str">
        <f>'Spielplan So'!D27</f>
        <v>Sieger Spiel 73</v>
      </c>
      <c r="N24" s="91" t="str">
        <f>'Spielplan So'!E27</f>
        <v> -</v>
      </c>
      <c r="O24" s="91" t="str">
        <f>'Spielplan So'!F27</f>
        <v>Sieger Spiel 75</v>
      </c>
      <c r="P24" s="91" t="str">
        <f>'Spielplan So'!G27</f>
        <v>Schiedsrichter</v>
      </c>
      <c r="Q24" s="130">
        <v>11</v>
      </c>
      <c r="R24" s="257" t="s">
        <v>10</v>
      </c>
      <c r="S24" s="130">
        <v>8</v>
      </c>
      <c r="T24" s="263"/>
      <c r="U24" s="130">
        <v>11</v>
      </c>
      <c r="V24" s="259" t="s">
        <v>10</v>
      </c>
      <c r="W24" s="130">
        <v>7</v>
      </c>
      <c r="X24" s="263"/>
      <c r="Y24" s="130"/>
      <c r="Z24" s="259" t="s">
        <v>10</v>
      </c>
      <c r="AA24" s="131"/>
      <c r="AB24" s="92">
        <f t="shared" si="1"/>
        <v>1</v>
      </c>
      <c r="AC24" s="92">
        <f t="shared" si="2"/>
        <v>1</v>
      </c>
      <c r="AD24" s="92">
        <f t="shared" si="6"/>
      </c>
      <c r="AE24" s="92">
        <f t="shared" si="3"/>
        <v>0</v>
      </c>
      <c r="AF24" s="92">
        <f t="shared" si="4"/>
        <v>0</v>
      </c>
      <c r="AG24" s="92">
        <f t="shared" si="7"/>
      </c>
      <c r="AH24" s="93">
        <f t="shared" si="8"/>
        <v>2</v>
      </c>
      <c r="AI24" s="93" t="s">
        <v>10</v>
      </c>
      <c r="AJ24" s="93">
        <f t="shared" si="9"/>
        <v>0</v>
      </c>
      <c r="AK24" s="93">
        <f t="shared" si="10"/>
        <v>2</v>
      </c>
      <c r="AL24" s="93" t="s">
        <v>10</v>
      </c>
      <c r="AM24" s="93">
        <f t="shared" si="11"/>
        <v>0</v>
      </c>
      <c r="AN24" s="253" t="str">
        <f>'Spielplan So'!H27</f>
        <v>Finale</v>
      </c>
    </row>
    <row r="25" spans="1:17" ht="20.25">
      <c r="A25" s="265"/>
      <c r="B25" s="264"/>
      <c r="C25" s="132"/>
      <c r="D25" s="132"/>
      <c r="G25" s="101" t="s">
        <v>131</v>
      </c>
      <c r="J25" s="102">
        <f>'Spielplan Sa'!I2</f>
        <v>42617</v>
      </c>
      <c r="K25" s="102"/>
      <c r="L25" s="102"/>
      <c r="M25" s="102"/>
      <c r="N25" s="102"/>
      <c r="O25" s="102"/>
      <c r="P25" s="102"/>
      <c r="Q25" s="81" t="s">
        <v>226</v>
      </c>
    </row>
    <row r="26" spans="1:40" ht="15.75">
      <c r="A26" s="265">
        <f t="shared" si="5"/>
        <v>81</v>
      </c>
      <c r="B26" s="264">
        <f>'Spielplan Sa'!I$2</f>
        <v>42617</v>
      </c>
      <c r="C26" s="132" t="str">
        <f>'Spielplan Sa'!A$4</f>
        <v>weiblich U12</v>
      </c>
      <c r="D26" s="132" t="str">
        <f aca="true" t="shared" si="12" ref="D26:D35">AN26</f>
        <v>Pl 13-17</v>
      </c>
      <c r="E26" s="79">
        <v>16</v>
      </c>
      <c r="F26" s="79">
        <v>7</v>
      </c>
      <c r="G26" s="104">
        <v>81</v>
      </c>
      <c r="H26" s="91" t="str">
        <f>'Spielplan So'!D33</f>
        <v>Hammer SC</v>
      </c>
      <c r="I26" s="90" t="s">
        <v>146</v>
      </c>
      <c r="J26" s="91" t="str">
        <f>'Spielplan So'!F33</f>
        <v>TSV Gnutz</v>
      </c>
      <c r="K26" s="91"/>
      <c r="L26" s="91" t="str">
        <f>'Spielplan So'!G33</f>
        <v>TV Huntlosen</v>
      </c>
      <c r="M26" s="91" t="str">
        <f>'Spielplan So'!D32</f>
        <v>4.Grp. A</v>
      </c>
      <c r="N26" s="91" t="str">
        <f>'Spielplan So'!E32</f>
        <v> -</v>
      </c>
      <c r="O26" s="91" t="str">
        <f>'Spielplan So'!F32</f>
        <v>4.Grp. B</v>
      </c>
      <c r="P26" s="91" t="str">
        <f>'Spielplan So'!G32</f>
        <v>5.Grp. D</v>
      </c>
      <c r="Q26" s="130">
        <v>12</v>
      </c>
      <c r="R26" s="257" t="s">
        <v>10</v>
      </c>
      <c r="S26" s="130">
        <v>10</v>
      </c>
      <c r="T26" s="258"/>
      <c r="U26" s="130">
        <v>11</v>
      </c>
      <c r="V26" s="259" t="s">
        <v>10</v>
      </c>
      <c r="W26" s="131">
        <v>6</v>
      </c>
      <c r="X26" s="260"/>
      <c r="Y26" s="130"/>
      <c r="Z26" s="259" t="s">
        <v>10</v>
      </c>
      <c r="AA26" s="131"/>
      <c r="AB26" s="92">
        <f aca="true" t="shared" si="13" ref="AB26:AB33">IF(Q26=S26,"",IF(Q26&gt;S26,1,0))</f>
        <v>1</v>
      </c>
      <c r="AC26" s="92">
        <f aca="true" t="shared" si="14" ref="AC26:AC33">IF(U26=W26,"",IF(U26&gt;W26,1,0))</f>
        <v>1</v>
      </c>
      <c r="AD26" s="92">
        <f>IF(Y26=AA26,"",IF(Y26&gt;AA26,1,0))</f>
      </c>
      <c r="AE26" s="92">
        <f aca="true" t="shared" si="15" ref="AE26:AE33">IF(Q26=S26,"",IF(Q26&lt;S26,1,0))</f>
        <v>0</v>
      </c>
      <c r="AF26" s="92">
        <f aca="true" t="shared" si="16" ref="AF26:AF33">IF(U26=W26,"",IF(U26&lt;W26,1,0))</f>
        <v>0</v>
      </c>
      <c r="AG26" s="92">
        <f>IF(Y26=AA26,"",IF(Y26&lt;AA26,1,0))</f>
      </c>
      <c r="AH26" s="93">
        <f>COUNTIF(AB26:AD26,1)</f>
        <v>2</v>
      </c>
      <c r="AI26" s="93" t="s">
        <v>10</v>
      </c>
      <c r="AJ26" s="93">
        <f>COUNTIF(AE26:AG26,1)</f>
        <v>0</v>
      </c>
      <c r="AK26" s="93">
        <f>IF(AH26=2,2,IF(AJ26=2,0,AH26))</f>
        <v>2</v>
      </c>
      <c r="AL26" s="93" t="s">
        <v>10</v>
      </c>
      <c r="AM26" s="93">
        <f>IF(AJ26=2,2,IF(AH26=2,0,AJ26))</f>
        <v>0</v>
      </c>
      <c r="AN26" s="252" t="str">
        <f>'Spielplan So'!H32</f>
        <v>Pl 13-17</v>
      </c>
    </row>
    <row r="27" spans="1:40" ht="15.75">
      <c r="A27" s="265">
        <f t="shared" si="5"/>
        <v>82</v>
      </c>
      <c r="B27" s="264">
        <f>'Spielplan Sa'!I$2</f>
        <v>42617</v>
      </c>
      <c r="C27" s="132" t="str">
        <f>'Spielplan Sa'!A$4</f>
        <v>weiblich U12</v>
      </c>
      <c r="D27" s="132" t="str">
        <f t="shared" si="12"/>
        <v>Pl 13-17</v>
      </c>
      <c r="E27" s="79">
        <v>16</v>
      </c>
      <c r="F27" s="79">
        <v>8</v>
      </c>
      <c r="G27" s="104">
        <v>82</v>
      </c>
      <c r="H27" s="91" t="str">
        <f>'Spielplan So'!J33</f>
        <v>TV Unterhaugstett</v>
      </c>
      <c r="I27" s="90" t="s">
        <v>146</v>
      </c>
      <c r="J27" s="91" t="str">
        <f>'Spielplan So'!L33</f>
        <v>TuS Wickrath</v>
      </c>
      <c r="K27" s="91"/>
      <c r="L27" s="91" t="str">
        <f>'Spielplan So'!M33</f>
        <v>TV Huntlosen</v>
      </c>
      <c r="M27" s="91" t="str">
        <f>'Spielplan So'!J32</f>
        <v>4.Grp. C</v>
      </c>
      <c r="N27" s="91" t="str">
        <f>'Spielplan So'!K32</f>
        <v> -</v>
      </c>
      <c r="O27" s="91" t="str">
        <f>'Spielplan So'!L32</f>
        <v>4.Grp. D</v>
      </c>
      <c r="P27" s="91" t="str">
        <f>'Spielplan So'!M32</f>
        <v>5.Grp. D</v>
      </c>
      <c r="Q27" s="130">
        <v>12</v>
      </c>
      <c r="R27" s="257" t="s">
        <v>10</v>
      </c>
      <c r="S27" s="130">
        <v>14</v>
      </c>
      <c r="T27" s="258"/>
      <c r="U27" s="130">
        <v>4</v>
      </c>
      <c r="V27" s="259" t="s">
        <v>10</v>
      </c>
      <c r="W27" s="131">
        <v>11</v>
      </c>
      <c r="X27" s="263"/>
      <c r="Y27" s="130"/>
      <c r="Z27" s="259" t="s">
        <v>10</v>
      </c>
      <c r="AA27" s="131"/>
      <c r="AB27" s="92">
        <f t="shared" si="13"/>
        <v>0</v>
      </c>
      <c r="AC27" s="92">
        <f t="shared" si="14"/>
        <v>0</v>
      </c>
      <c r="AD27" s="92">
        <f aca="true" t="shared" si="17" ref="AD27:AD33">IF(Y27=AA27,"",IF(Y27&gt;AA27,1,0))</f>
      </c>
      <c r="AE27" s="92">
        <f t="shared" si="15"/>
        <v>1</v>
      </c>
      <c r="AF27" s="92">
        <f t="shared" si="16"/>
        <v>1</v>
      </c>
      <c r="AG27" s="92">
        <f aca="true" t="shared" si="18" ref="AG27:AG33">IF(Y27=AA27,"",IF(Y27&lt;AA27,1,0))</f>
      </c>
      <c r="AH27" s="93">
        <f aca="true" t="shared" si="19" ref="AH27:AH33">COUNTIF(AB27:AD27,1)</f>
        <v>0</v>
      </c>
      <c r="AI27" s="93" t="s">
        <v>10</v>
      </c>
      <c r="AJ27" s="93">
        <f aca="true" t="shared" si="20" ref="AJ27:AJ33">COUNTIF(AE27:AG27,1)</f>
        <v>2</v>
      </c>
      <c r="AK27" s="93">
        <f aca="true" t="shared" si="21" ref="AK27:AK33">IF(AH27=2,2,IF(AJ27=2,0,AH27))</f>
        <v>0</v>
      </c>
      <c r="AL27" s="93" t="s">
        <v>10</v>
      </c>
      <c r="AM27" s="93">
        <f aca="true" t="shared" si="22" ref="AM27:AM33">IF(AJ27=2,2,IF(AH27=2,0,AJ27))</f>
        <v>2</v>
      </c>
      <c r="AN27" s="252" t="str">
        <f>'Spielplan So'!N32</f>
        <v>Pl 13-17</v>
      </c>
    </row>
    <row r="28" spans="1:40" ht="15.75">
      <c r="A28" s="265">
        <f t="shared" si="5"/>
        <v>83</v>
      </c>
      <c r="B28" s="264">
        <f>'Spielplan Sa'!I$2</f>
        <v>42617</v>
      </c>
      <c r="C28" s="132" t="str">
        <f>'Spielplan Sa'!A$4</f>
        <v>weiblich U12</v>
      </c>
      <c r="D28" s="132" t="str">
        <f t="shared" si="12"/>
        <v>Pl 13-17</v>
      </c>
      <c r="E28" s="79">
        <v>17</v>
      </c>
      <c r="F28" s="79">
        <v>7</v>
      </c>
      <c r="G28" s="470">
        <v>83</v>
      </c>
      <c r="H28" s="91" t="str">
        <f>'Spielplan So'!D35</f>
        <v>Hammer SC</v>
      </c>
      <c r="I28" s="90" t="s">
        <v>146</v>
      </c>
      <c r="J28" s="91" t="str">
        <f>'Spielplan So'!F35</f>
        <v>TV Huntlosen</v>
      </c>
      <c r="K28" s="91"/>
      <c r="L28" s="91" t="str">
        <f>'Spielplan So'!G35</f>
        <v>TuS Wickrath</v>
      </c>
      <c r="M28" s="91" t="str">
        <f>'Spielplan So'!D34</f>
        <v>4.Grp. A</v>
      </c>
      <c r="N28" s="91" t="str">
        <f>'Spielplan So'!E34</f>
        <v> -</v>
      </c>
      <c r="O28" s="91" t="str">
        <f>'Spielplan So'!F34</f>
        <v>5.Grp. D</v>
      </c>
      <c r="P28" s="91" t="str">
        <f>'Spielplan So'!G34</f>
        <v>4.Grp. D</v>
      </c>
      <c r="Q28" s="130">
        <v>11</v>
      </c>
      <c r="R28" s="257" t="s">
        <v>10</v>
      </c>
      <c r="S28" s="130">
        <v>7</v>
      </c>
      <c r="T28" s="258"/>
      <c r="U28" s="130">
        <v>12</v>
      </c>
      <c r="V28" s="259" t="s">
        <v>10</v>
      </c>
      <c r="W28" s="131">
        <v>10</v>
      </c>
      <c r="X28" s="263"/>
      <c r="Y28" s="130"/>
      <c r="Z28" s="259" t="s">
        <v>10</v>
      </c>
      <c r="AA28" s="131"/>
      <c r="AB28" s="92">
        <f t="shared" si="13"/>
        <v>1</v>
      </c>
      <c r="AC28" s="92">
        <f t="shared" si="14"/>
        <v>1</v>
      </c>
      <c r="AD28" s="92">
        <f t="shared" si="17"/>
      </c>
      <c r="AE28" s="92">
        <f t="shared" si="15"/>
        <v>0</v>
      </c>
      <c r="AF28" s="92">
        <f t="shared" si="16"/>
        <v>0</v>
      </c>
      <c r="AG28" s="92">
        <f t="shared" si="18"/>
      </c>
      <c r="AH28" s="93">
        <f t="shared" si="19"/>
        <v>2</v>
      </c>
      <c r="AI28" s="93" t="s">
        <v>10</v>
      </c>
      <c r="AJ28" s="93">
        <f t="shared" si="20"/>
        <v>0</v>
      </c>
      <c r="AK28" s="93">
        <f t="shared" si="21"/>
        <v>2</v>
      </c>
      <c r="AL28" s="93" t="s">
        <v>10</v>
      </c>
      <c r="AM28" s="93">
        <f t="shared" si="22"/>
        <v>0</v>
      </c>
      <c r="AN28" s="252" t="str">
        <f>'Spielplan So'!H34</f>
        <v>Pl 13-17</v>
      </c>
    </row>
    <row r="29" spans="1:40" ht="15.75">
      <c r="A29" s="265">
        <f t="shared" si="5"/>
        <v>84</v>
      </c>
      <c r="B29" s="264">
        <f>'Spielplan Sa'!I$2</f>
        <v>42617</v>
      </c>
      <c r="C29" s="132" t="str">
        <f>'Spielplan Sa'!A$4</f>
        <v>weiblich U12</v>
      </c>
      <c r="D29" s="132" t="str">
        <f t="shared" si="12"/>
        <v>Pl 13-17</v>
      </c>
      <c r="E29" s="79">
        <v>17</v>
      </c>
      <c r="F29" s="79">
        <v>8</v>
      </c>
      <c r="G29" s="104">
        <v>84</v>
      </c>
      <c r="H29" s="91" t="str">
        <f>'Spielplan So'!J35</f>
        <v>TSV Gnutz</v>
      </c>
      <c r="I29" s="90" t="s">
        <v>146</v>
      </c>
      <c r="J29" s="91" t="str">
        <f>'Spielplan So'!L35</f>
        <v>TV Unterhaugstett</v>
      </c>
      <c r="K29" s="91"/>
      <c r="L29" s="91" t="str">
        <f>'Spielplan So'!M35</f>
        <v>TuS Wickrath</v>
      </c>
      <c r="M29" s="91" t="str">
        <f>'Spielplan So'!J34</f>
        <v>4.Grp. B</v>
      </c>
      <c r="N29" s="91" t="str">
        <f>'Spielplan So'!K34</f>
        <v> -</v>
      </c>
      <c r="O29" s="91" t="str">
        <f>'Spielplan So'!L34</f>
        <v>4.Grp. C</v>
      </c>
      <c r="P29" s="91" t="str">
        <f>'Spielplan So'!M34</f>
        <v>4.Grp. D</v>
      </c>
      <c r="Q29" s="130">
        <v>15</v>
      </c>
      <c r="R29" s="257" t="s">
        <v>10</v>
      </c>
      <c r="S29" s="130">
        <v>13</v>
      </c>
      <c r="T29" s="258"/>
      <c r="U29" s="130">
        <v>5</v>
      </c>
      <c r="V29" s="259" t="s">
        <v>10</v>
      </c>
      <c r="W29" s="131">
        <v>11</v>
      </c>
      <c r="X29" s="263"/>
      <c r="Y29" s="130">
        <v>8</v>
      </c>
      <c r="Z29" s="259" t="s">
        <v>10</v>
      </c>
      <c r="AA29" s="131">
        <v>11</v>
      </c>
      <c r="AB29" s="92">
        <f t="shared" si="13"/>
        <v>1</v>
      </c>
      <c r="AC29" s="92">
        <f t="shared" si="14"/>
        <v>0</v>
      </c>
      <c r="AD29" s="92">
        <f t="shared" si="17"/>
        <v>0</v>
      </c>
      <c r="AE29" s="92">
        <f t="shared" si="15"/>
        <v>0</v>
      </c>
      <c r="AF29" s="92">
        <f t="shared" si="16"/>
        <v>1</v>
      </c>
      <c r="AG29" s="92">
        <f t="shared" si="18"/>
        <v>1</v>
      </c>
      <c r="AH29" s="93">
        <f t="shared" si="19"/>
        <v>1</v>
      </c>
      <c r="AI29" s="93" t="s">
        <v>10</v>
      </c>
      <c r="AJ29" s="93">
        <f t="shared" si="20"/>
        <v>2</v>
      </c>
      <c r="AK29" s="93">
        <f t="shared" si="21"/>
        <v>0</v>
      </c>
      <c r="AL29" s="93" t="s">
        <v>10</v>
      </c>
      <c r="AM29" s="93">
        <f t="shared" si="22"/>
        <v>2</v>
      </c>
      <c r="AN29" s="252" t="str">
        <f>'Spielplan So'!N34</f>
        <v>Pl 13-17</v>
      </c>
    </row>
    <row r="30" spans="1:40" ht="15.75">
      <c r="A30" s="265">
        <f t="shared" si="5"/>
        <v>85</v>
      </c>
      <c r="B30" s="264">
        <f>'Spielplan Sa'!I$2</f>
        <v>42617</v>
      </c>
      <c r="C30" s="132" t="str">
        <f>'Spielplan Sa'!A$4</f>
        <v>weiblich U12</v>
      </c>
      <c r="D30" s="132" t="str">
        <f t="shared" si="12"/>
        <v>Pl 13-17</v>
      </c>
      <c r="E30" s="79">
        <v>18</v>
      </c>
      <c r="F30" s="79">
        <v>7</v>
      </c>
      <c r="G30" s="104">
        <v>85</v>
      </c>
      <c r="H30" s="91" t="str">
        <f>'Spielplan So'!D37</f>
        <v>TV Unterhaugstett</v>
      </c>
      <c r="I30" s="90" t="s">
        <v>146</v>
      </c>
      <c r="J30" s="91" t="str">
        <f>'Spielplan So'!F37</f>
        <v>TV Huntlosen</v>
      </c>
      <c r="K30" s="91"/>
      <c r="L30" s="91" t="str">
        <f>'Spielplan So'!G37</f>
        <v>Hammer SC</v>
      </c>
      <c r="M30" s="91" t="str">
        <f>'Spielplan So'!D36</f>
        <v>4.Grp. C</v>
      </c>
      <c r="N30" s="91" t="str">
        <f>'Spielplan So'!E36</f>
        <v> -</v>
      </c>
      <c r="O30" s="91" t="str">
        <f>'Spielplan So'!F36</f>
        <v>5.Grp. D</v>
      </c>
      <c r="P30" s="91" t="str">
        <f>'Spielplan So'!G36</f>
        <v>4.Grp. A</v>
      </c>
      <c r="Q30" s="130">
        <v>11</v>
      </c>
      <c r="R30" s="257" t="s">
        <v>10</v>
      </c>
      <c r="S30" s="130">
        <v>6</v>
      </c>
      <c r="T30" s="258"/>
      <c r="U30" s="130">
        <v>11</v>
      </c>
      <c r="V30" s="259" t="s">
        <v>10</v>
      </c>
      <c r="W30" s="131">
        <v>13</v>
      </c>
      <c r="X30" s="260"/>
      <c r="Y30" s="130">
        <v>9</v>
      </c>
      <c r="Z30" s="259" t="s">
        <v>10</v>
      </c>
      <c r="AA30" s="131">
        <v>11</v>
      </c>
      <c r="AB30" s="92">
        <f>IF(Q30=S30,"",IF(Q30&gt;S30,1,0))</f>
        <v>1</v>
      </c>
      <c r="AC30" s="92">
        <f>IF(U30=W30,"",IF(U30&gt;W30,1,0))</f>
        <v>0</v>
      </c>
      <c r="AD30" s="92">
        <f>IF(Y30=AA30,"",IF(Y30&gt;AA30,1,0))</f>
        <v>0</v>
      </c>
      <c r="AE30" s="92">
        <f>IF(Q30=S30,"",IF(Q30&lt;S30,1,0))</f>
        <v>0</v>
      </c>
      <c r="AF30" s="92">
        <f>IF(U30=W30,"",IF(U30&lt;W30,1,0))</f>
        <v>1</v>
      </c>
      <c r="AG30" s="92">
        <f>IF(Y30=AA30,"",IF(Y30&lt;AA30,1,0))</f>
        <v>1</v>
      </c>
      <c r="AH30" s="93">
        <f>COUNTIF(AB30:AD30,1)</f>
        <v>1</v>
      </c>
      <c r="AI30" s="93" t="s">
        <v>10</v>
      </c>
      <c r="AJ30" s="93">
        <f>COUNTIF(AE30:AG30,1)</f>
        <v>2</v>
      </c>
      <c r="AK30" s="93">
        <f>IF(AH30=2,2,IF(AJ30=2,0,AH30))</f>
        <v>0</v>
      </c>
      <c r="AL30" s="93" t="s">
        <v>10</v>
      </c>
      <c r="AM30" s="93">
        <f>IF(AJ30=2,2,IF(AH30=2,0,AJ30))</f>
        <v>2</v>
      </c>
      <c r="AN30" s="253" t="str">
        <f>'Spielplan So'!H36</f>
        <v>Pl 13-17</v>
      </c>
    </row>
    <row r="31" spans="1:40" ht="15.75">
      <c r="A31" s="265">
        <f t="shared" si="5"/>
        <v>86</v>
      </c>
      <c r="B31" s="264">
        <f>'Spielplan Sa'!I$2</f>
        <v>42617</v>
      </c>
      <c r="C31" s="132" t="str">
        <f>'Spielplan Sa'!A$4</f>
        <v>weiblich U12</v>
      </c>
      <c r="D31" s="132" t="str">
        <f t="shared" si="12"/>
        <v>Pl 13-17</v>
      </c>
      <c r="E31" s="79">
        <v>18</v>
      </c>
      <c r="F31" s="79">
        <v>8</v>
      </c>
      <c r="G31" s="104">
        <v>86</v>
      </c>
      <c r="H31" s="91" t="str">
        <f>'Spielplan So'!J37</f>
        <v>TSV Gnutz</v>
      </c>
      <c r="I31" s="90" t="s">
        <v>146</v>
      </c>
      <c r="J31" s="91" t="str">
        <f>'Spielplan So'!L37</f>
        <v>TuS Wickrath</v>
      </c>
      <c r="K31" s="91"/>
      <c r="L31" s="91" t="str">
        <f>'Spielplan So'!M37</f>
        <v>Hammer SC</v>
      </c>
      <c r="M31" s="91" t="str">
        <f>'Spielplan So'!J36</f>
        <v>4.Grp. B</v>
      </c>
      <c r="N31" s="91" t="str">
        <f>'Spielplan So'!K36</f>
        <v> -</v>
      </c>
      <c r="O31" s="91" t="str">
        <f>'Spielplan So'!L36</f>
        <v>4.Grp. D</v>
      </c>
      <c r="P31" s="91" t="str">
        <f>'Spielplan So'!M36</f>
        <v>4.Grp. A</v>
      </c>
      <c r="Q31" s="130">
        <v>6</v>
      </c>
      <c r="R31" s="257" t="s">
        <v>10</v>
      </c>
      <c r="S31" s="130">
        <v>11</v>
      </c>
      <c r="T31" s="261"/>
      <c r="U31" s="130">
        <v>8</v>
      </c>
      <c r="V31" s="259" t="s">
        <v>10</v>
      </c>
      <c r="W31" s="131">
        <v>11</v>
      </c>
      <c r="X31" s="508"/>
      <c r="Y31" s="130"/>
      <c r="Z31" s="259" t="s">
        <v>10</v>
      </c>
      <c r="AA31" s="131"/>
      <c r="AB31" s="92">
        <f>IF(Q31=S31,"",IF(Q31&gt;S31,1,0))</f>
        <v>0</v>
      </c>
      <c r="AC31" s="92">
        <f>IF(U31=W31,"",IF(U31&gt;W31,1,0))</f>
        <v>0</v>
      </c>
      <c r="AD31" s="92">
        <f>IF(Y31=AA31,"",IF(Y31&gt;AA31,1,0))</f>
      </c>
      <c r="AE31" s="92">
        <f>IF(Q31=S31,"",IF(Q31&lt;S31,1,0))</f>
        <v>1</v>
      </c>
      <c r="AF31" s="92">
        <f>IF(U31=W31,"",IF(U31&lt;W31,1,0))</f>
        <v>1</v>
      </c>
      <c r="AG31" s="92">
        <f>IF(Y31=AA31,"",IF(Y31&lt;AA31,1,0))</f>
      </c>
      <c r="AH31" s="93">
        <f>COUNTIF(AB31:AD31,1)</f>
        <v>0</v>
      </c>
      <c r="AI31" s="93" t="s">
        <v>10</v>
      </c>
      <c r="AJ31" s="93">
        <f>COUNTIF(AE31:AG31,1)</f>
        <v>2</v>
      </c>
      <c r="AK31" s="93">
        <f>IF(AH31=2,2,IF(AJ31=2,0,AH31))</f>
        <v>0</v>
      </c>
      <c r="AL31" s="93" t="s">
        <v>10</v>
      </c>
      <c r="AM31" s="93">
        <f>IF(AJ31=2,2,IF(AH31=2,0,AJ31))</f>
        <v>2</v>
      </c>
      <c r="AN31" s="253" t="str">
        <f>'Spielplan So'!N36</f>
        <v>Pl 13-17</v>
      </c>
    </row>
    <row r="32" spans="1:40" ht="15.75">
      <c r="A32" s="265">
        <f t="shared" si="5"/>
        <v>87</v>
      </c>
      <c r="B32" s="264">
        <f>'Spielplan Sa'!I$2</f>
        <v>42617</v>
      </c>
      <c r="C32" s="132" t="str">
        <f>'Spielplan Sa'!A$4</f>
        <v>weiblich U12</v>
      </c>
      <c r="D32" s="132" t="str">
        <f t="shared" si="12"/>
        <v>Pl 13-17</v>
      </c>
      <c r="E32" s="79">
        <v>19</v>
      </c>
      <c r="F32" s="79">
        <v>7</v>
      </c>
      <c r="G32" s="104">
        <v>87</v>
      </c>
      <c r="H32" s="91" t="str">
        <f>'Spielplan So'!D39</f>
        <v>TSV Gnutz</v>
      </c>
      <c r="I32" s="90" t="s">
        <v>146</v>
      </c>
      <c r="J32" s="91" t="str">
        <f>'Spielplan So'!F39</f>
        <v>TV Huntlosen</v>
      </c>
      <c r="K32" s="91"/>
      <c r="L32" s="91" t="str">
        <f>'Spielplan So'!G39</f>
        <v>TV Unterhaugstett</v>
      </c>
      <c r="M32" s="91" t="str">
        <f>'Spielplan So'!D38</f>
        <v>4.Grp. B</v>
      </c>
      <c r="N32" s="91" t="str">
        <f>'Spielplan So'!E38</f>
        <v> -</v>
      </c>
      <c r="O32" s="91" t="str">
        <f>'Spielplan So'!F38</f>
        <v>5.Grp. D</v>
      </c>
      <c r="P32" s="91" t="str">
        <f>'Spielplan So'!G38</f>
        <v>4.Grp. C</v>
      </c>
      <c r="Q32" s="130">
        <v>11</v>
      </c>
      <c r="R32" s="257" t="s">
        <v>10</v>
      </c>
      <c r="S32" s="130">
        <v>8</v>
      </c>
      <c r="T32" s="263"/>
      <c r="U32" s="130">
        <v>11</v>
      </c>
      <c r="V32" s="259" t="s">
        <v>10</v>
      </c>
      <c r="W32" s="130">
        <v>9</v>
      </c>
      <c r="X32" s="263"/>
      <c r="Y32" s="130"/>
      <c r="Z32" s="259" t="s">
        <v>10</v>
      </c>
      <c r="AA32" s="131"/>
      <c r="AB32" s="92">
        <f t="shared" si="13"/>
        <v>1</v>
      </c>
      <c r="AC32" s="92">
        <f t="shared" si="14"/>
        <v>1</v>
      </c>
      <c r="AD32" s="92">
        <f t="shared" si="17"/>
      </c>
      <c r="AE32" s="92">
        <f t="shared" si="15"/>
        <v>0</v>
      </c>
      <c r="AF32" s="92">
        <f t="shared" si="16"/>
        <v>0</v>
      </c>
      <c r="AG32" s="92">
        <f t="shared" si="18"/>
      </c>
      <c r="AH32" s="93">
        <f t="shared" si="19"/>
        <v>2</v>
      </c>
      <c r="AI32" s="93" t="s">
        <v>10</v>
      </c>
      <c r="AJ32" s="93">
        <f t="shared" si="20"/>
        <v>0</v>
      </c>
      <c r="AK32" s="93">
        <f t="shared" si="21"/>
        <v>2</v>
      </c>
      <c r="AL32" s="93" t="s">
        <v>10</v>
      </c>
      <c r="AM32" s="93">
        <f t="shared" si="22"/>
        <v>0</v>
      </c>
      <c r="AN32" s="252" t="str">
        <f>'Spielplan So'!H38</f>
        <v>Pl 13-17</v>
      </c>
    </row>
    <row r="33" spans="1:40" ht="15.75">
      <c r="A33" s="265">
        <f t="shared" si="5"/>
        <v>88</v>
      </c>
      <c r="B33" s="264">
        <f>'Spielplan Sa'!I$2</f>
        <v>42617</v>
      </c>
      <c r="C33" s="132" t="str">
        <f>'Spielplan Sa'!A$4</f>
        <v>weiblich U12</v>
      </c>
      <c r="D33" s="132" t="str">
        <f t="shared" si="12"/>
        <v>Pl 13-17</v>
      </c>
      <c r="E33" s="79">
        <v>19</v>
      </c>
      <c r="F33" s="79">
        <v>8</v>
      </c>
      <c r="G33" s="470">
        <v>88</v>
      </c>
      <c r="H33" s="91" t="str">
        <f>'Spielplan So'!J39</f>
        <v>Hammer SC</v>
      </c>
      <c r="I33" s="90" t="s">
        <v>146</v>
      </c>
      <c r="J33" s="91" t="str">
        <f>'Spielplan So'!L39</f>
        <v>TuS Wickrath</v>
      </c>
      <c r="K33" s="91"/>
      <c r="L33" s="91" t="str">
        <f>'Spielplan So'!M39</f>
        <v>TV Unterhaugstett</v>
      </c>
      <c r="M33" s="91" t="str">
        <f>'Spielplan So'!J38</f>
        <v>4.Grp. A</v>
      </c>
      <c r="N33" s="91" t="str">
        <f>'Spielplan So'!K38</f>
        <v> -</v>
      </c>
      <c r="O33" s="91" t="str">
        <f>'Spielplan So'!L38</f>
        <v>4.Grp. D</v>
      </c>
      <c r="P33" s="91" t="str">
        <f>'Spielplan So'!M38</f>
        <v>4.Grp. C</v>
      </c>
      <c r="Q33" s="130">
        <v>11</v>
      </c>
      <c r="R33" s="257" t="s">
        <v>10</v>
      </c>
      <c r="S33" s="130">
        <v>4</v>
      </c>
      <c r="T33" s="263"/>
      <c r="U33" s="130">
        <v>11</v>
      </c>
      <c r="V33" s="259" t="s">
        <v>10</v>
      </c>
      <c r="W33" s="130">
        <v>8</v>
      </c>
      <c r="X33" s="263"/>
      <c r="Y33" s="130"/>
      <c r="Z33" s="259" t="s">
        <v>10</v>
      </c>
      <c r="AA33" s="131"/>
      <c r="AB33" s="92">
        <f t="shared" si="13"/>
        <v>1</v>
      </c>
      <c r="AC33" s="92">
        <f t="shared" si="14"/>
        <v>1</v>
      </c>
      <c r="AD33" s="92">
        <f t="shared" si="17"/>
      </c>
      <c r="AE33" s="92">
        <f t="shared" si="15"/>
        <v>0</v>
      </c>
      <c r="AF33" s="92">
        <f t="shared" si="16"/>
        <v>0</v>
      </c>
      <c r="AG33" s="92">
        <f t="shared" si="18"/>
      </c>
      <c r="AH33" s="93">
        <f t="shared" si="19"/>
        <v>2</v>
      </c>
      <c r="AI33" s="93" t="s">
        <v>10</v>
      </c>
      <c r="AJ33" s="93">
        <f t="shared" si="20"/>
        <v>0</v>
      </c>
      <c r="AK33" s="93">
        <f t="shared" si="21"/>
        <v>2</v>
      </c>
      <c r="AL33" s="93" t="s">
        <v>10</v>
      </c>
      <c r="AM33" s="93">
        <f t="shared" si="22"/>
        <v>0</v>
      </c>
      <c r="AN33" s="252" t="str">
        <f>'Spielplan So'!N38</f>
        <v>Pl 13-17</v>
      </c>
    </row>
    <row r="34" spans="1:40" ht="15.75">
      <c r="A34" s="265">
        <f t="shared" si="5"/>
        <v>89</v>
      </c>
      <c r="B34" s="264">
        <f>'Spielplan Sa'!I$2</f>
        <v>42617</v>
      </c>
      <c r="C34" s="132" t="str">
        <f>'Spielplan Sa'!A$4</f>
        <v>weiblich U12</v>
      </c>
      <c r="D34" s="132" t="str">
        <f t="shared" si="12"/>
        <v>Pl 13-17</v>
      </c>
      <c r="E34" s="79">
        <v>20</v>
      </c>
      <c r="F34" s="79">
        <v>7</v>
      </c>
      <c r="G34" s="470">
        <v>89</v>
      </c>
      <c r="H34" s="91" t="str">
        <f>'Spielplan So'!D41</f>
        <v>TuS Wickrath</v>
      </c>
      <c r="I34" s="90" t="s">
        <v>146</v>
      </c>
      <c r="J34" s="91" t="str">
        <f>'Spielplan So'!F41</f>
        <v>TV Huntlosen</v>
      </c>
      <c r="K34" s="91"/>
      <c r="L34" s="91" t="str">
        <f>'Spielplan So'!G41</f>
        <v>TSV Gnutz</v>
      </c>
      <c r="M34" s="91" t="str">
        <f>'Spielplan So'!D40</f>
        <v>4.Grp. D</v>
      </c>
      <c r="N34" s="91" t="str">
        <f>'Spielplan So'!E40</f>
        <v> -</v>
      </c>
      <c r="O34" s="91" t="str">
        <f>'Spielplan So'!F40</f>
        <v>5.Grp. D</v>
      </c>
      <c r="P34" s="91" t="str">
        <f>'Spielplan So'!G40</f>
        <v>4.Grp. B</v>
      </c>
      <c r="Q34" s="130">
        <v>10</v>
      </c>
      <c r="R34" s="257" t="s">
        <v>10</v>
      </c>
      <c r="S34" s="130">
        <v>12</v>
      </c>
      <c r="T34" s="263"/>
      <c r="U34" s="130">
        <v>11</v>
      </c>
      <c r="V34" s="259" t="s">
        <v>10</v>
      </c>
      <c r="W34" s="130">
        <v>7</v>
      </c>
      <c r="X34" s="263"/>
      <c r="Y34" s="130">
        <v>11</v>
      </c>
      <c r="Z34" s="259" t="s">
        <v>10</v>
      </c>
      <c r="AA34" s="131">
        <v>7</v>
      </c>
      <c r="AB34" s="92">
        <f>IF(Q34=S34,"",IF(Q34&gt;S34,1,0))</f>
        <v>0</v>
      </c>
      <c r="AC34" s="92">
        <f>IF(U34=W34,"",IF(U34&gt;W34,1,0))</f>
        <v>1</v>
      </c>
      <c r="AD34" s="92">
        <f>IF(Y34=AA34,"",IF(Y34&gt;AA34,1,0))</f>
        <v>1</v>
      </c>
      <c r="AE34" s="92">
        <f>IF(Q34=S34,"",IF(Q34&lt;S34,1,0))</f>
        <v>1</v>
      </c>
      <c r="AF34" s="92">
        <f>IF(U34=W34,"",IF(U34&lt;W34,1,0))</f>
        <v>0</v>
      </c>
      <c r="AG34" s="92">
        <f>IF(Y34=AA34,"",IF(Y34&lt;AA34,1,0))</f>
        <v>0</v>
      </c>
      <c r="AH34" s="93">
        <f>COUNTIF(AB34:AD34,1)</f>
        <v>2</v>
      </c>
      <c r="AI34" s="93" t="s">
        <v>10</v>
      </c>
      <c r="AJ34" s="93">
        <f>COUNTIF(AE34:AG34,1)</f>
        <v>1</v>
      </c>
      <c r="AK34" s="93">
        <f>IF(AH34=2,2,IF(AJ34=2,0,AH34))</f>
        <v>2</v>
      </c>
      <c r="AL34" s="93" t="s">
        <v>10</v>
      </c>
      <c r="AM34" s="93">
        <f>IF(AJ34=2,2,IF(AH34=2,0,AJ34))</f>
        <v>0</v>
      </c>
      <c r="AN34" s="252" t="str">
        <f>'Spielplan So'!H40</f>
        <v>Pl 13-17</v>
      </c>
    </row>
    <row r="35" spans="1:40" ht="15.75">
      <c r="A35" s="265">
        <f t="shared" si="5"/>
        <v>90</v>
      </c>
      <c r="B35" s="264">
        <f>'Spielplan Sa'!I$2</f>
        <v>42617</v>
      </c>
      <c r="C35" s="132" t="str">
        <f>'Spielplan Sa'!A$4</f>
        <v>weiblich U12</v>
      </c>
      <c r="D35" s="132" t="str">
        <f t="shared" si="12"/>
        <v>Pl 13-17</v>
      </c>
      <c r="E35" s="79">
        <v>20</v>
      </c>
      <c r="F35" s="79">
        <v>8</v>
      </c>
      <c r="G35" s="104">
        <v>90</v>
      </c>
      <c r="H35" s="91" t="str">
        <f>'Spielplan So'!J41</f>
        <v>Hammer SC</v>
      </c>
      <c r="I35" s="90" t="s">
        <v>146</v>
      </c>
      <c r="J35" s="91" t="str">
        <f>'Spielplan So'!L41</f>
        <v>TV Unterhaugstett</v>
      </c>
      <c r="K35" s="91"/>
      <c r="L35" s="91" t="str">
        <f>'Spielplan So'!M41</f>
        <v>TSV Gnutz</v>
      </c>
      <c r="M35" s="91" t="str">
        <f>'Spielplan So'!J40</f>
        <v>4.Grp. A</v>
      </c>
      <c r="N35" s="91" t="str">
        <f>'Spielplan So'!K40</f>
        <v> -</v>
      </c>
      <c r="O35" s="91" t="str">
        <f>'Spielplan So'!L40</f>
        <v>4.Grp. C</v>
      </c>
      <c r="P35" s="91" t="str">
        <f>'Spielplan So'!M40</f>
        <v>4.Grp. B</v>
      </c>
      <c r="Q35" s="130">
        <v>11</v>
      </c>
      <c r="R35" s="257" t="s">
        <v>10</v>
      </c>
      <c r="S35" s="130">
        <v>9</v>
      </c>
      <c r="T35" s="263"/>
      <c r="U35" s="130">
        <v>11</v>
      </c>
      <c r="V35" s="259" t="s">
        <v>10</v>
      </c>
      <c r="W35" s="130">
        <v>7</v>
      </c>
      <c r="X35" s="263"/>
      <c r="Y35" s="130"/>
      <c r="Z35" s="259" t="s">
        <v>10</v>
      </c>
      <c r="AA35" s="131"/>
      <c r="AB35" s="92">
        <f>IF(Q35=S35,"",IF(Q35&gt;S35,1,0))</f>
        <v>1</v>
      </c>
      <c r="AC35" s="92">
        <f>IF(U35=W35,"",IF(U35&gt;W35,1,0))</f>
        <v>1</v>
      </c>
      <c r="AD35" s="92">
        <f>IF(Y35=AA35,"",IF(Y35&gt;AA35,1,0))</f>
      </c>
      <c r="AE35" s="92">
        <f>IF(Q35=S35,"",IF(Q35&lt;S35,1,0))</f>
        <v>0</v>
      </c>
      <c r="AF35" s="92">
        <f>IF(U35=W35,"",IF(U35&lt;W35,1,0))</f>
        <v>0</v>
      </c>
      <c r="AG35" s="92">
        <f>IF(Y35=AA35,"",IF(Y35&lt;AA35,1,0))</f>
      </c>
      <c r="AH35" s="93">
        <f>COUNTIF(AB35:AD35,1)</f>
        <v>2</v>
      </c>
      <c r="AI35" s="93" t="s">
        <v>10</v>
      </c>
      <c r="AJ35" s="93">
        <f>COUNTIF(AE35:AG35,1)</f>
        <v>0</v>
      </c>
      <c r="AK35" s="93">
        <f>IF(AH35=2,2,IF(AJ35=2,0,AH35))</f>
        <v>2</v>
      </c>
      <c r="AL35" s="93" t="s">
        <v>10</v>
      </c>
      <c r="AM35" s="93">
        <f>IF(AJ35=2,2,IF(AH35=2,0,AJ35))</f>
        <v>0</v>
      </c>
      <c r="AN35" s="252" t="str">
        <f>'Spielplan So'!N40</f>
        <v>Pl 13-17</v>
      </c>
    </row>
    <row r="36" spans="1:7" ht="12.75">
      <c r="A36" s="265"/>
      <c r="B36" s="264"/>
      <c r="C36" s="132"/>
      <c r="D36" s="132"/>
      <c r="G36" s="507"/>
    </row>
    <row r="37" spans="1:12" ht="15.75">
      <c r="A37" s="265"/>
      <c r="B37" s="264"/>
      <c r="C37" s="132"/>
      <c r="D37" s="132"/>
      <c r="G37" s="507"/>
      <c r="H37" s="572">
        <f>IF('Gruppe E'!AR$27=0,"",IF('Gruppe E'!AR$27=15,"","Achtung!  Punktgleichheit in Gruppe E"))</f>
      </c>
      <c r="I37" s="572"/>
      <c r="J37" s="572"/>
      <c r="K37" s="572"/>
      <c r="L37" s="572"/>
    </row>
    <row r="38" spans="7:12" ht="15.75">
      <c r="G38" s="507"/>
      <c r="H38" s="572">
        <f>IF('Gruppe E'!AR$27=0,"",IF('Gruppe E'!AR$27=15,"","Bitte Platzierung selbst ermitteln"))</f>
      </c>
      <c r="I38" s="572"/>
      <c r="J38" s="572"/>
      <c r="K38" s="572"/>
      <c r="L38" s="572"/>
    </row>
    <row r="39" spans="7:40" ht="15.75"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95"/>
      <c r="U39" s="507"/>
      <c r="V39" s="507"/>
      <c r="W39" s="507"/>
      <c r="X39" s="95"/>
      <c r="Y39" s="507"/>
      <c r="Z39" s="507"/>
      <c r="AA39" s="507"/>
      <c r="AB39" s="507"/>
      <c r="AC39" s="507"/>
      <c r="AD39" s="507"/>
      <c r="AE39" s="507"/>
      <c r="AF39" s="507"/>
      <c r="AG39" s="507"/>
      <c r="AH39" s="95"/>
      <c r="AI39" s="94"/>
      <c r="AJ39" s="95"/>
      <c r="AK39" s="95"/>
      <c r="AL39" s="94"/>
      <c r="AM39" s="95"/>
      <c r="AN39" s="507"/>
    </row>
    <row r="40" spans="34:39" ht="15.75">
      <c r="AH40" s="95"/>
      <c r="AI40" s="94"/>
      <c r="AJ40" s="95"/>
      <c r="AK40" s="95"/>
      <c r="AL40" s="94"/>
      <c r="AM40" s="95"/>
    </row>
    <row r="41" spans="34:39" ht="15.75">
      <c r="AH41" s="95"/>
      <c r="AI41" s="94"/>
      <c r="AJ41" s="95"/>
      <c r="AK41" s="95"/>
      <c r="AL41" s="94"/>
      <c r="AM41" s="95"/>
    </row>
    <row r="42" spans="34:39" ht="15.75">
      <c r="AH42" s="95"/>
      <c r="AI42" s="94"/>
      <c r="AJ42" s="95"/>
      <c r="AK42" s="95"/>
      <c r="AL42" s="94"/>
      <c r="AM42" s="95"/>
    </row>
  </sheetData>
  <sheetProtection selectLockedCells="1"/>
  <mergeCells count="2">
    <mergeCell ref="H37:L37"/>
    <mergeCell ref="H38:L38"/>
  </mergeCells>
  <conditionalFormatting sqref="H37:L38">
    <cfRule type="cellIs" priority="1" dxfId="0" operator="notEqual" stopIfTrue="1">
      <formula>""""""</formula>
    </cfRule>
  </conditionalFormatting>
  <printOptions horizontalCentered="1"/>
  <pageMargins left="0.1968503937007874" right="0" top="0.3937007874015748" bottom="0" header="0.31496062992125984" footer="0.31496062992125984"/>
  <pageSetup fitToHeight="0" fitToWidth="1" horizontalDpi="600" verticalDpi="600" orientation="portrait" paperSize="9" scale="71" r:id="rId1"/>
  <rowBreaks count="2" manualBreakCount="2">
    <brk id="35" max="255" man="1"/>
    <brk id="37" min="6" max="3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"/>
  <sheetViews>
    <sheetView zoomScalePageLayoutView="0" workbookViewId="0" topLeftCell="C22">
      <selection activeCell="U41" sqref="U4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1.1484375" style="0" customWidth="1"/>
    <col min="16" max="17" width="4.28125" style="0" customWidth="1"/>
    <col min="18" max="18" width="1.421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51" bestFit="1" customWidth="1"/>
    <col min="27" max="27" width="1.7109375" style="51" customWidth="1"/>
    <col min="28" max="28" width="4.7109375" style="51" bestFit="1" customWidth="1"/>
    <col min="29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8.7109375" style="0" hidden="1" customWidth="1"/>
    <col min="40" max="40" width="10.28125" style="0" hidden="1" customWidth="1"/>
    <col min="41" max="41" width="11.57421875" style="0" hidden="1" customWidth="1"/>
    <col min="42" max="43" width="12.8515625" style="0" hidden="1" customWidth="1"/>
  </cols>
  <sheetData>
    <row r="1" spans="3:41" ht="30" customHeight="1">
      <c r="C1" s="604" t="s">
        <v>14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"/>
      <c r="AJ1" s="6"/>
      <c r="AK1" s="6"/>
      <c r="AL1" s="6"/>
      <c r="AM1" s="6"/>
      <c r="AN1" s="6"/>
      <c r="AO1" s="6"/>
    </row>
    <row r="2" ht="8.25" customHeight="1"/>
    <row r="3" spans="3:41" ht="28.5" customHeight="1">
      <c r="C3" s="638" t="s">
        <v>40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7"/>
      <c r="AJ3" s="7"/>
      <c r="AK3" s="7"/>
      <c r="AL3" s="7"/>
      <c r="AM3" s="7"/>
      <c r="AN3" s="7"/>
      <c r="AO3" s="7"/>
    </row>
    <row r="4" spans="2:42" ht="23.25" customHeight="1">
      <c r="B4" s="8"/>
      <c r="C4" s="8"/>
      <c r="D4" s="606" t="str">
        <f>'Spielplan Sa'!A3</f>
        <v>Dörnberg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8"/>
      <c r="P4" s="8"/>
      <c r="Q4" s="8"/>
      <c r="R4" s="8"/>
      <c r="S4" s="8"/>
      <c r="T4" s="648">
        <f>'Spielplan Sa'!I2</f>
        <v>42617</v>
      </c>
      <c r="U4" s="648"/>
      <c r="V4" s="648"/>
      <c r="W4" s="648"/>
      <c r="X4" s="648"/>
      <c r="Y4" s="648"/>
      <c r="Z4" s="648"/>
      <c r="AA4" s="537"/>
      <c r="AB4" s="607"/>
      <c r="AC4" s="607"/>
      <c r="AD4" s="607"/>
      <c r="AE4" s="607"/>
      <c r="AF4" s="607"/>
      <c r="AG4" s="607"/>
      <c r="AH4" s="607"/>
      <c r="AI4" s="9"/>
      <c r="AJ4" s="9"/>
      <c r="AK4" s="9"/>
      <c r="AL4" s="9"/>
      <c r="AM4" s="9"/>
      <c r="AN4" s="9"/>
      <c r="AO4" s="9"/>
      <c r="AP4" s="8"/>
    </row>
    <row r="5" spans="1:42" ht="18.7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10"/>
      <c r="R5" s="10"/>
      <c r="S5" s="10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</row>
    <row r="6" spans="8:25" ht="24.75" customHeight="1" thickBot="1">
      <c r="H6" s="647" t="str">
        <f>'Spielplan Sa'!A4</f>
        <v>weiblich U12</v>
      </c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15" t="s">
        <v>225</v>
      </c>
      <c r="U6" s="615"/>
      <c r="V6" s="615"/>
      <c r="W6" s="615"/>
      <c r="X6" s="615"/>
      <c r="Y6" s="615"/>
    </row>
    <row r="7" spans="1:44" ht="16.5" customHeight="1" thickTop="1">
      <c r="A7" s="649" t="s">
        <v>5</v>
      </c>
      <c r="B7" s="639" t="str">
        <f>A10</f>
        <v>4.Grp A</v>
      </c>
      <c r="C7" s="640"/>
      <c r="D7" s="640"/>
      <c r="E7" s="640"/>
      <c r="F7" s="640"/>
      <c r="G7" s="641"/>
      <c r="H7" s="639" t="str">
        <f>A13</f>
        <v>4.Grp B</v>
      </c>
      <c r="I7" s="640"/>
      <c r="J7" s="640"/>
      <c r="K7" s="640"/>
      <c r="L7" s="640"/>
      <c r="M7" s="641"/>
      <c r="N7" s="639" t="str">
        <f>A16</f>
        <v>4.Grp C</v>
      </c>
      <c r="O7" s="640"/>
      <c r="P7" s="640"/>
      <c r="Q7" s="640"/>
      <c r="R7" s="640"/>
      <c r="S7" s="641"/>
      <c r="T7" s="639" t="str">
        <f>A19</f>
        <v>4.Grp D</v>
      </c>
      <c r="U7" s="640"/>
      <c r="V7" s="640"/>
      <c r="W7" s="640"/>
      <c r="X7" s="640"/>
      <c r="Y7" s="641"/>
      <c r="Z7" s="639" t="str">
        <f>A22</f>
        <v>5.Grp D</v>
      </c>
      <c r="AA7" s="640"/>
      <c r="AB7" s="640"/>
      <c r="AC7" s="640"/>
      <c r="AD7" s="640"/>
      <c r="AE7" s="641"/>
      <c r="AF7" s="655" t="s">
        <v>17</v>
      </c>
      <c r="AG7" s="656"/>
      <c r="AH7" s="656"/>
      <c r="AI7" s="518"/>
      <c r="AJ7" s="519"/>
      <c r="AK7" s="520"/>
      <c r="AL7" s="521" t="s">
        <v>85</v>
      </c>
      <c r="AM7" s="521" t="s">
        <v>86</v>
      </c>
      <c r="AN7" s="522" t="s">
        <v>87</v>
      </c>
      <c r="AO7" s="521" t="s">
        <v>88</v>
      </c>
      <c r="AP7" s="521" t="s">
        <v>89</v>
      </c>
      <c r="AQ7" s="522"/>
      <c r="AR7" s="657" t="s">
        <v>29</v>
      </c>
    </row>
    <row r="8" spans="1:44" ht="16.5" customHeight="1">
      <c r="A8" s="650"/>
      <c r="B8" s="642" t="str">
        <f>A11</f>
        <v>Hammer SC</v>
      </c>
      <c r="C8" s="643"/>
      <c r="D8" s="643"/>
      <c r="E8" s="643"/>
      <c r="F8" s="643"/>
      <c r="G8" s="644"/>
      <c r="H8" s="642" t="str">
        <f>A14</f>
        <v>TSV Gnutz</v>
      </c>
      <c r="I8" s="643"/>
      <c r="J8" s="643"/>
      <c r="K8" s="643"/>
      <c r="L8" s="643"/>
      <c r="M8" s="644"/>
      <c r="N8" s="642" t="str">
        <f>A17</f>
        <v>TV Unterhaugstett</v>
      </c>
      <c r="O8" s="643"/>
      <c r="P8" s="643"/>
      <c r="Q8" s="643"/>
      <c r="R8" s="643"/>
      <c r="S8" s="644"/>
      <c r="T8" s="642" t="str">
        <f>A20</f>
        <v>TuS Wickrath</v>
      </c>
      <c r="U8" s="643"/>
      <c r="V8" s="643"/>
      <c r="W8" s="643"/>
      <c r="X8" s="643"/>
      <c r="Y8" s="644"/>
      <c r="Z8" s="642" t="str">
        <f>A23</f>
        <v>TV Huntlosen</v>
      </c>
      <c r="AA8" s="643"/>
      <c r="AB8" s="643"/>
      <c r="AC8" s="643"/>
      <c r="AD8" s="643"/>
      <c r="AE8" s="644"/>
      <c r="AF8" s="581" t="s">
        <v>18</v>
      </c>
      <c r="AG8" s="582"/>
      <c r="AH8" s="582"/>
      <c r="AI8" s="28"/>
      <c r="AJ8" s="27"/>
      <c r="AK8" s="29"/>
      <c r="AL8" s="62" t="s">
        <v>90</v>
      </c>
      <c r="AM8" s="62" t="s">
        <v>90</v>
      </c>
      <c r="AN8" s="63" t="s">
        <v>9</v>
      </c>
      <c r="AO8" s="62" t="s">
        <v>9</v>
      </c>
      <c r="AP8" s="62" t="s">
        <v>19</v>
      </c>
      <c r="AQ8" s="63" t="s">
        <v>29</v>
      </c>
      <c r="AR8" s="658"/>
    </row>
    <row r="9" spans="1:44" ht="16.5" customHeight="1" thickBot="1">
      <c r="A9" s="651"/>
      <c r="B9" s="769"/>
      <c r="C9" s="770"/>
      <c r="D9" s="770"/>
      <c r="E9" s="770"/>
      <c r="F9" s="770"/>
      <c r="G9" s="771"/>
      <c r="H9" s="769"/>
      <c r="I9" s="770"/>
      <c r="J9" s="770"/>
      <c r="K9" s="770"/>
      <c r="L9" s="770"/>
      <c r="M9" s="771"/>
      <c r="N9" s="769"/>
      <c r="O9" s="770"/>
      <c r="P9" s="770"/>
      <c r="Q9" s="770"/>
      <c r="R9" s="770"/>
      <c r="S9" s="771"/>
      <c r="T9" s="769"/>
      <c r="U9" s="770"/>
      <c r="V9" s="770"/>
      <c r="W9" s="770"/>
      <c r="X9" s="770"/>
      <c r="Y9" s="771"/>
      <c r="Z9" s="769"/>
      <c r="AA9" s="770"/>
      <c r="AB9" s="770"/>
      <c r="AC9" s="770"/>
      <c r="AD9" s="770"/>
      <c r="AE9" s="771"/>
      <c r="AF9" s="581" t="s">
        <v>180</v>
      </c>
      <c r="AG9" s="582"/>
      <c r="AH9" s="582"/>
      <c r="AI9" s="600" t="s">
        <v>19</v>
      </c>
      <c r="AJ9" s="601"/>
      <c r="AK9" s="602"/>
      <c r="AL9" s="62" t="s">
        <v>91</v>
      </c>
      <c r="AM9" s="62" t="s">
        <v>92</v>
      </c>
      <c r="AN9" s="63" t="s">
        <v>91</v>
      </c>
      <c r="AO9" s="62" t="s">
        <v>92</v>
      </c>
      <c r="AP9" s="62"/>
      <c r="AQ9" s="63" t="s">
        <v>93</v>
      </c>
      <c r="AR9" s="658"/>
    </row>
    <row r="10" spans="1:44" ht="16.5" customHeight="1" thickTop="1">
      <c r="A10" s="527" t="s">
        <v>234</v>
      </c>
      <c r="B10" s="598" t="s">
        <v>20</v>
      </c>
      <c r="C10" s="599"/>
      <c r="D10" s="599"/>
      <c r="E10" s="599" t="s">
        <v>17</v>
      </c>
      <c r="F10" s="599"/>
      <c r="G10" s="603"/>
      <c r="H10" s="13">
        <f>'Ergebnisse So'!$Q26</f>
        <v>12</v>
      </c>
      <c r="I10" s="11" t="s">
        <v>10</v>
      </c>
      <c r="J10" s="97">
        <f>'Ergebnisse So'!$S26</f>
        <v>10</v>
      </c>
      <c r="K10" s="99">
        <f>H10+H11+H12</f>
        <v>23</v>
      </c>
      <c r="L10" s="11" t="s">
        <v>10</v>
      </c>
      <c r="M10" s="12">
        <f>J10+J11+J12</f>
        <v>16</v>
      </c>
      <c r="N10" s="13">
        <f>'Ergebnisse So'!$Q35</f>
        <v>11</v>
      </c>
      <c r="O10" s="11" t="s">
        <v>10</v>
      </c>
      <c r="P10" s="97">
        <f>'Ergebnisse So'!$S35</f>
        <v>9</v>
      </c>
      <c r="Q10" s="99">
        <f>N10+N11+N12</f>
        <v>22</v>
      </c>
      <c r="R10" s="11" t="s">
        <v>10</v>
      </c>
      <c r="S10" s="12">
        <f>P10+P11+P12</f>
        <v>16</v>
      </c>
      <c r="T10" s="13">
        <f>'Ergebnisse So'!$Q33</f>
        <v>11</v>
      </c>
      <c r="U10" s="11" t="s">
        <v>10</v>
      </c>
      <c r="V10" s="97">
        <f>'Ergebnisse So'!$S33</f>
        <v>4</v>
      </c>
      <c r="W10" s="99">
        <f>T10+T11+T12</f>
        <v>22</v>
      </c>
      <c r="X10" s="11" t="s">
        <v>10</v>
      </c>
      <c r="Y10" s="12">
        <f>V10+V11+V12</f>
        <v>12</v>
      </c>
      <c r="Z10" s="13">
        <f>'Ergebnisse So'!$Q28</f>
        <v>11</v>
      </c>
      <c r="AA10" s="11" t="s">
        <v>10</v>
      </c>
      <c r="AB10" s="97">
        <f>'Ergebnisse So'!$S28</f>
        <v>7</v>
      </c>
      <c r="AC10" s="99">
        <f>Z10+Z11+Z12</f>
        <v>23</v>
      </c>
      <c r="AD10" s="11" t="s">
        <v>10</v>
      </c>
      <c r="AE10" s="12">
        <f>AB10+AB11+AB12</f>
        <v>17</v>
      </c>
      <c r="AF10" s="14">
        <f>IF(K10="",0,+K10+IF(Q10="",0,+Q10+IF(W10="",0,+W10+IF(AC10="",0,+AC10))))</f>
        <v>90</v>
      </c>
      <c r="AG10" s="15" t="s">
        <v>10</v>
      </c>
      <c r="AH10" s="510">
        <f>IF(M10="",0,+M10+IF(S10="",0,+S10+IF(Y10="",0,+Y10+IF(AE10="",0,+AE10))))</f>
        <v>61</v>
      </c>
      <c r="AI10" s="30"/>
      <c r="AJ10" s="16"/>
      <c r="AK10" s="31"/>
      <c r="AL10" s="64">
        <f>AF10</f>
        <v>90</v>
      </c>
      <c r="AM10" s="64">
        <f>(AF10-AH10)*1000</f>
        <v>29000</v>
      </c>
      <c r="AN10" s="64"/>
      <c r="AO10" s="64"/>
      <c r="AP10" s="64"/>
      <c r="AQ10" s="64"/>
      <c r="AR10" s="652">
        <f>IF('Ergebnisse So'!AK$35+'Ergebnisse So'!AM$35=0,"",IF(AQ11="","",RANK(AQ11,AQ$11:AQ$23,0)))</f>
        <v>1</v>
      </c>
    </row>
    <row r="11" spans="1:44" ht="16.5" customHeight="1">
      <c r="A11" s="636" t="str">
        <f>'Abschlusstabelle Sa'!C11</f>
        <v>Hammer SC</v>
      </c>
      <c r="B11" s="576" t="s">
        <v>21</v>
      </c>
      <c r="C11" s="577"/>
      <c r="D11" s="577"/>
      <c r="E11" s="577" t="s">
        <v>18</v>
      </c>
      <c r="F11" s="577"/>
      <c r="G11" s="578"/>
      <c r="H11" s="17">
        <f>'Ergebnisse So'!$U26</f>
        <v>11</v>
      </c>
      <c r="I11" s="18" t="s">
        <v>10</v>
      </c>
      <c r="J11" s="50">
        <f>'Ergebnisse So'!$W26</f>
        <v>6</v>
      </c>
      <c r="K11" s="52">
        <f>'Ergebnisse So'!$AH26</f>
        <v>2</v>
      </c>
      <c r="L11" s="42" t="s">
        <v>10</v>
      </c>
      <c r="M11" s="44">
        <f>'Ergebnisse So'!$AJ26</f>
        <v>0</v>
      </c>
      <c r="N11" s="17">
        <f>'Ergebnisse So'!$U35</f>
        <v>11</v>
      </c>
      <c r="O11" s="18" t="s">
        <v>10</v>
      </c>
      <c r="P11" s="50">
        <f>'Ergebnisse So'!$W35</f>
        <v>7</v>
      </c>
      <c r="Q11" s="52">
        <f>'Ergebnisse So'!$AH35</f>
        <v>2</v>
      </c>
      <c r="R11" s="42" t="s">
        <v>10</v>
      </c>
      <c r="S11" s="44">
        <f>'Ergebnisse So'!$AJ35</f>
        <v>0</v>
      </c>
      <c r="T11" s="17">
        <f>'Ergebnisse So'!$U33</f>
        <v>11</v>
      </c>
      <c r="U11" s="18" t="s">
        <v>10</v>
      </c>
      <c r="V11" s="50">
        <f>'Ergebnisse So'!$W33</f>
        <v>8</v>
      </c>
      <c r="W11" s="52">
        <f>'Ergebnisse So'!$AH33</f>
        <v>2</v>
      </c>
      <c r="X11" s="42" t="s">
        <v>10</v>
      </c>
      <c r="Y11" s="44">
        <f>'Ergebnisse So'!$AJ33</f>
        <v>0</v>
      </c>
      <c r="Z11" s="17">
        <f>'Ergebnisse So'!$U28</f>
        <v>12</v>
      </c>
      <c r="AA11" s="18" t="s">
        <v>10</v>
      </c>
      <c r="AB11" s="50">
        <f>'Ergebnisse So'!$W28</f>
        <v>10</v>
      </c>
      <c r="AC11" s="52">
        <f>'Ergebnisse So'!$AH28</f>
        <v>2</v>
      </c>
      <c r="AD11" s="42" t="s">
        <v>10</v>
      </c>
      <c r="AE11" s="44">
        <f>'Ergebnisse So'!$AJ28</f>
        <v>0</v>
      </c>
      <c r="AF11" s="511">
        <f>IF(K11="",0,+K11+IF(Q11="",0,+Q11+IF(W11="",0,+W11+IF(AC11="",0,+AC11))))</f>
        <v>8</v>
      </c>
      <c r="AG11" s="19" t="s">
        <v>10</v>
      </c>
      <c r="AH11" s="512">
        <f>IF(M11="",0,+M11+IF(S11="",0,+S11+IF(Y11="",0,+Y11+IF(AE11="",0,+AE11))))</f>
        <v>0</v>
      </c>
      <c r="AI11" s="46"/>
      <c r="AJ11" s="47"/>
      <c r="AK11" s="48"/>
      <c r="AL11" s="65"/>
      <c r="AM11" s="66"/>
      <c r="AN11" s="66">
        <f>AF11*100000</f>
        <v>800000</v>
      </c>
      <c r="AO11" s="66">
        <f>(AF11-AH11)*1000000</f>
        <v>8000000</v>
      </c>
      <c r="AP11" s="67"/>
      <c r="AQ11" s="66">
        <f>AP12+AO11+AN11+AM10+AL10</f>
        <v>88829090</v>
      </c>
      <c r="AR11" s="653"/>
    </row>
    <row r="12" spans="1:44" ht="16.5" customHeight="1" thickBot="1">
      <c r="A12" s="768"/>
      <c r="B12" s="592"/>
      <c r="C12" s="593"/>
      <c r="D12" s="593"/>
      <c r="E12" s="593" t="s">
        <v>19</v>
      </c>
      <c r="F12" s="593"/>
      <c r="G12" s="594"/>
      <c r="H12" s="20">
        <f>'Ergebnisse So'!$Y26</f>
        <v>0</v>
      </c>
      <c r="I12" s="21"/>
      <c r="J12" s="98">
        <f>'Ergebnisse So'!$AA26</f>
        <v>0</v>
      </c>
      <c r="K12" s="100">
        <f>'Ergebnisse So'!$AK26</f>
        <v>2</v>
      </c>
      <c r="L12" s="43" t="s">
        <v>10</v>
      </c>
      <c r="M12" s="45">
        <f>'Ergebnisse So'!$AM26</f>
        <v>0</v>
      </c>
      <c r="N12" s="20">
        <f>'Ergebnisse So'!$Y35</f>
        <v>0</v>
      </c>
      <c r="O12" s="21"/>
      <c r="P12" s="98">
        <f>'Ergebnisse So'!$AA35</f>
        <v>0</v>
      </c>
      <c r="Q12" s="100">
        <f>'Ergebnisse So'!$AK35</f>
        <v>2</v>
      </c>
      <c r="R12" s="43" t="s">
        <v>10</v>
      </c>
      <c r="S12" s="45">
        <f>'Ergebnisse So'!$AM35</f>
        <v>0</v>
      </c>
      <c r="T12" s="20">
        <f>'Ergebnisse So'!$Y33</f>
        <v>0</v>
      </c>
      <c r="U12" s="21"/>
      <c r="V12" s="98">
        <f>'Ergebnisse So'!$AA33</f>
        <v>0</v>
      </c>
      <c r="W12" s="100">
        <f>'Ergebnisse So'!$AK33</f>
        <v>2</v>
      </c>
      <c r="X12" s="43" t="s">
        <v>10</v>
      </c>
      <c r="Y12" s="45">
        <f>'Ergebnisse So'!$AM33</f>
        <v>0</v>
      </c>
      <c r="Z12" s="20">
        <f>'Ergebnisse So'!$Y28</f>
        <v>0</v>
      </c>
      <c r="AA12" s="21"/>
      <c r="AB12" s="98">
        <f>'Ergebnisse So'!$AA28</f>
        <v>0</v>
      </c>
      <c r="AC12" s="100">
        <f>'Ergebnisse So'!$AK28</f>
        <v>2</v>
      </c>
      <c r="AD12" s="43" t="s">
        <v>10</v>
      </c>
      <c r="AE12" s="45">
        <f>'Ergebnisse So'!$AM28</f>
        <v>0</v>
      </c>
      <c r="AF12" s="629">
        <f>AF10-AH10</f>
        <v>29</v>
      </c>
      <c r="AG12" s="630"/>
      <c r="AH12" s="631"/>
      <c r="AI12" s="32">
        <f>K12+Q12+W12+AC12</f>
        <v>8</v>
      </c>
      <c r="AJ12" s="22" t="s">
        <v>10</v>
      </c>
      <c r="AK12" s="33">
        <f>M12+S12+Y12+AE12</f>
        <v>0</v>
      </c>
      <c r="AL12" s="68"/>
      <c r="AM12" s="69"/>
      <c r="AN12" s="69"/>
      <c r="AO12" s="69"/>
      <c r="AP12" s="70">
        <f>AI12*10000000</f>
        <v>80000000</v>
      </c>
      <c r="AQ12" s="69"/>
      <c r="AR12" s="654"/>
    </row>
    <row r="13" spans="1:44" ht="16.5" customHeight="1" thickTop="1">
      <c r="A13" s="529" t="s">
        <v>235</v>
      </c>
      <c r="B13" s="13">
        <f>J10</f>
        <v>10</v>
      </c>
      <c r="C13" s="11" t="s">
        <v>10</v>
      </c>
      <c r="D13" s="97">
        <f>H10</f>
        <v>12</v>
      </c>
      <c r="E13" s="99">
        <f>M10</f>
        <v>16</v>
      </c>
      <c r="F13" s="11" t="s">
        <v>10</v>
      </c>
      <c r="G13" s="12">
        <f>K10</f>
        <v>23</v>
      </c>
      <c r="H13" s="583" t="s">
        <v>5</v>
      </c>
      <c r="I13" s="584"/>
      <c r="J13" s="584"/>
      <c r="K13" s="584"/>
      <c r="L13" s="584"/>
      <c r="M13" s="585"/>
      <c r="N13" s="13">
        <f>'Ergebnisse So'!$Q29</f>
        <v>15</v>
      </c>
      <c r="O13" s="11" t="s">
        <v>10</v>
      </c>
      <c r="P13" s="97">
        <f>'Ergebnisse So'!$S29</f>
        <v>13</v>
      </c>
      <c r="Q13" s="99">
        <f>N13+N14+N15</f>
        <v>28</v>
      </c>
      <c r="R13" s="11" t="s">
        <v>10</v>
      </c>
      <c r="S13" s="12">
        <f>P13+P14+P15</f>
        <v>35</v>
      </c>
      <c r="T13" s="13">
        <f>'Ergebnisse So'!$Q31</f>
        <v>6</v>
      </c>
      <c r="U13" s="11" t="s">
        <v>10</v>
      </c>
      <c r="V13" s="97">
        <f>'Ergebnisse So'!$S31</f>
        <v>11</v>
      </c>
      <c r="W13" s="99">
        <f>T13+T14+T15</f>
        <v>14</v>
      </c>
      <c r="X13" s="11" t="s">
        <v>10</v>
      </c>
      <c r="Y13" s="12">
        <f>V13+V14+V15</f>
        <v>22</v>
      </c>
      <c r="Z13" s="13">
        <f>'Ergebnisse So'!$Q32</f>
        <v>11</v>
      </c>
      <c r="AA13" s="11" t="s">
        <v>10</v>
      </c>
      <c r="AB13" s="97">
        <f>'Ergebnisse So'!$S32</f>
        <v>8</v>
      </c>
      <c r="AC13" s="99">
        <f>Z13+Z14+Z15</f>
        <v>22</v>
      </c>
      <c r="AD13" s="11" t="s">
        <v>10</v>
      </c>
      <c r="AE13" s="12">
        <f>AB13+AB14+AB15</f>
        <v>17</v>
      </c>
      <c r="AF13" s="14">
        <f>IF(E13="",0,+E13+IF(Q13="",0,+Q13+IF(W13="",0,+W13+IF(AC13="",0,+AC13))))</f>
        <v>80</v>
      </c>
      <c r="AG13" s="15" t="s">
        <v>10</v>
      </c>
      <c r="AH13" s="510">
        <f>IF(G13="",0,+G13+IF(S13="",0,+S13+IF(Y13="",0,+Y13+IF(AE13="",0,+AE13))))</f>
        <v>97</v>
      </c>
      <c r="AI13" s="30"/>
      <c r="AJ13" s="16"/>
      <c r="AK13" s="31"/>
      <c r="AL13" s="64">
        <f>AF13</f>
        <v>80</v>
      </c>
      <c r="AM13" s="64">
        <f>(AF13-AH13)*1000</f>
        <v>-17000</v>
      </c>
      <c r="AN13" s="64"/>
      <c r="AO13" s="64"/>
      <c r="AP13" s="64"/>
      <c r="AQ13" s="64"/>
      <c r="AR13" s="652">
        <v>4</v>
      </c>
    </row>
    <row r="14" spans="1:44" ht="16.5" customHeight="1">
      <c r="A14" s="636" t="str">
        <f>'Abschlusstabelle Sa'!I11</f>
        <v>TSV Gnutz</v>
      </c>
      <c r="B14" s="17">
        <f>J11</f>
        <v>6</v>
      </c>
      <c r="C14" s="18" t="s">
        <v>10</v>
      </c>
      <c r="D14" s="50">
        <f>H11</f>
        <v>11</v>
      </c>
      <c r="E14" s="52">
        <f>M11</f>
        <v>0</v>
      </c>
      <c r="F14" s="42" t="s">
        <v>10</v>
      </c>
      <c r="G14" s="44">
        <f>K11</f>
        <v>2</v>
      </c>
      <c r="H14" s="586"/>
      <c r="I14" s="587"/>
      <c r="J14" s="587"/>
      <c r="K14" s="587"/>
      <c r="L14" s="587"/>
      <c r="M14" s="588"/>
      <c r="N14" s="17">
        <f>'Ergebnisse So'!$U29</f>
        <v>5</v>
      </c>
      <c r="O14" s="18" t="s">
        <v>10</v>
      </c>
      <c r="P14" s="50">
        <f>'Ergebnisse So'!$W29</f>
        <v>11</v>
      </c>
      <c r="Q14" s="52">
        <f>'Ergebnisse So'!$AH29</f>
        <v>1</v>
      </c>
      <c r="R14" s="42" t="s">
        <v>10</v>
      </c>
      <c r="S14" s="44">
        <f>'Ergebnisse So'!$AJ29</f>
        <v>2</v>
      </c>
      <c r="T14" s="17">
        <f>'Ergebnisse So'!$U31</f>
        <v>8</v>
      </c>
      <c r="U14" s="18" t="s">
        <v>10</v>
      </c>
      <c r="V14" s="50">
        <f>'Ergebnisse So'!$W31</f>
        <v>11</v>
      </c>
      <c r="W14" s="52">
        <f>'Ergebnisse So'!$AH31</f>
        <v>0</v>
      </c>
      <c r="X14" s="42" t="s">
        <v>10</v>
      </c>
      <c r="Y14" s="44">
        <f>'Ergebnisse So'!$AJ31</f>
        <v>2</v>
      </c>
      <c r="Z14" s="17">
        <f>'Ergebnisse So'!$U32</f>
        <v>11</v>
      </c>
      <c r="AA14" s="18" t="s">
        <v>10</v>
      </c>
      <c r="AB14" s="50">
        <f>'Ergebnisse So'!$W32</f>
        <v>9</v>
      </c>
      <c r="AC14" s="52">
        <f>'Ergebnisse So'!$AH32</f>
        <v>2</v>
      </c>
      <c r="AD14" s="42" t="s">
        <v>10</v>
      </c>
      <c r="AE14" s="44">
        <f>'Ergebnisse So'!$AJ32</f>
        <v>0</v>
      </c>
      <c r="AF14" s="511">
        <f>IF(E14="",0,+E14+IF(Q14="",0,+Q14+IF(W14="",0,+W14+IF(AC14="",0,+AC14))))</f>
        <v>3</v>
      </c>
      <c r="AG14" s="19" t="s">
        <v>10</v>
      </c>
      <c r="AH14" s="512">
        <f>IF(G14="",0,+G14+IF(S14="",0,+S14+IF(Y14="",0,+Y14+IF(AE14="",0,+AE14))))</f>
        <v>6</v>
      </c>
      <c r="AI14" s="46"/>
      <c r="AJ14" s="47"/>
      <c r="AK14" s="48"/>
      <c r="AL14" s="65"/>
      <c r="AM14" s="66"/>
      <c r="AN14" s="66">
        <f>AF14*100000</f>
        <v>300000</v>
      </c>
      <c r="AO14" s="66">
        <f>(AF14-AH14)*1000000</f>
        <v>-3000000</v>
      </c>
      <c r="AP14" s="67"/>
      <c r="AQ14" s="66">
        <f>AP15+AO14+AN14+AM13+AL13</f>
        <v>17283080</v>
      </c>
      <c r="AR14" s="653"/>
    </row>
    <row r="15" spans="1:44" ht="16.5" customHeight="1" thickBot="1">
      <c r="A15" s="768"/>
      <c r="B15" s="20"/>
      <c r="C15" s="21"/>
      <c r="D15" s="98"/>
      <c r="E15" s="100">
        <f>M12</f>
        <v>0</v>
      </c>
      <c r="F15" s="43" t="s">
        <v>10</v>
      </c>
      <c r="G15" s="45">
        <f>K12</f>
        <v>2</v>
      </c>
      <c r="H15" s="589"/>
      <c r="I15" s="590"/>
      <c r="J15" s="590"/>
      <c r="K15" s="590"/>
      <c r="L15" s="590"/>
      <c r="M15" s="591"/>
      <c r="N15" s="20">
        <f>'Ergebnisse So'!$Y29</f>
        <v>8</v>
      </c>
      <c r="O15" s="21"/>
      <c r="P15" s="98">
        <f>'Ergebnisse So'!$AA29</f>
        <v>11</v>
      </c>
      <c r="Q15" s="100">
        <f>'Ergebnisse So'!$AK29</f>
        <v>0</v>
      </c>
      <c r="R15" s="43" t="s">
        <v>10</v>
      </c>
      <c r="S15" s="45">
        <f>'Ergebnisse So'!$AM29</f>
        <v>2</v>
      </c>
      <c r="T15" s="20">
        <f>'Ergebnisse So'!$Y31</f>
        <v>0</v>
      </c>
      <c r="U15" s="21"/>
      <c r="V15" s="98">
        <f>'Ergebnisse So'!$AA31</f>
        <v>0</v>
      </c>
      <c r="W15" s="100">
        <f>'Ergebnisse So'!$AK31</f>
        <v>0</v>
      </c>
      <c r="X15" s="43" t="s">
        <v>10</v>
      </c>
      <c r="Y15" s="45">
        <f>'Ergebnisse So'!$AM31</f>
        <v>2</v>
      </c>
      <c r="Z15" s="20">
        <f>'Ergebnisse So'!$Y32</f>
        <v>0</v>
      </c>
      <c r="AA15" s="21"/>
      <c r="AB15" s="98">
        <f>'Ergebnisse So'!$AA32</f>
        <v>0</v>
      </c>
      <c r="AC15" s="100">
        <f>'Ergebnisse So'!$AK32</f>
        <v>2</v>
      </c>
      <c r="AD15" s="43" t="s">
        <v>10</v>
      </c>
      <c r="AE15" s="45">
        <f>'Ergebnisse So'!$AM32</f>
        <v>0</v>
      </c>
      <c r="AF15" s="629">
        <f>AF13-AH13</f>
        <v>-17</v>
      </c>
      <c r="AG15" s="630"/>
      <c r="AH15" s="631"/>
      <c r="AI15" s="32">
        <f>E15+Q15+W15+AC15</f>
        <v>2</v>
      </c>
      <c r="AJ15" s="22" t="s">
        <v>10</v>
      </c>
      <c r="AK15" s="33">
        <f>G15+S15+Y15+AE15</f>
        <v>6</v>
      </c>
      <c r="AL15" s="68"/>
      <c r="AM15" s="69"/>
      <c r="AN15" s="69"/>
      <c r="AO15" s="69"/>
      <c r="AP15" s="70">
        <f>AI15*10000000</f>
        <v>20000000</v>
      </c>
      <c r="AQ15" s="69"/>
      <c r="AR15" s="654"/>
    </row>
    <row r="16" spans="1:44" ht="16.5" customHeight="1" thickTop="1">
      <c r="A16" s="528" t="s">
        <v>232</v>
      </c>
      <c r="B16" s="13">
        <f>P10</f>
        <v>9</v>
      </c>
      <c r="C16" s="11" t="s">
        <v>10</v>
      </c>
      <c r="D16" s="97">
        <f>N10</f>
        <v>11</v>
      </c>
      <c r="E16" s="99">
        <f>S10</f>
        <v>16</v>
      </c>
      <c r="F16" s="11" t="s">
        <v>10</v>
      </c>
      <c r="G16" s="12">
        <f>Q10</f>
        <v>22</v>
      </c>
      <c r="H16" s="13">
        <f>P13</f>
        <v>13</v>
      </c>
      <c r="I16" s="11" t="s">
        <v>10</v>
      </c>
      <c r="J16" s="97">
        <f>N13</f>
        <v>15</v>
      </c>
      <c r="K16" s="99">
        <f>S13</f>
        <v>35</v>
      </c>
      <c r="L16" s="11" t="s">
        <v>10</v>
      </c>
      <c r="M16" s="12">
        <f>Q13</f>
        <v>28</v>
      </c>
      <c r="N16" s="583" t="s">
        <v>5</v>
      </c>
      <c r="O16" s="584"/>
      <c r="P16" s="584"/>
      <c r="Q16" s="584"/>
      <c r="R16" s="584"/>
      <c r="S16" s="585"/>
      <c r="T16" s="13">
        <f>'Ergebnisse So'!$Q27</f>
        <v>12</v>
      </c>
      <c r="U16" s="11" t="s">
        <v>10</v>
      </c>
      <c r="V16" s="97">
        <f>'Ergebnisse So'!$S27</f>
        <v>14</v>
      </c>
      <c r="W16" s="99">
        <f>T16+T17+T18</f>
        <v>16</v>
      </c>
      <c r="X16" s="11" t="s">
        <v>10</v>
      </c>
      <c r="Y16" s="12">
        <f>V16+V17+V18</f>
        <v>25</v>
      </c>
      <c r="Z16" s="13">
        <f>'Ergebnisse So'!$Q30</f>
        <v>11</v>
      </c>
      <c r="AA16" s="11" t="s">
        <v>10</v>
      </c>
      <c r="AB16" s="97">
        <f>'Ergebnisse So'!$S30</f>
        <v>6</v>
      </c>
      <c r="AC16" s="99">
        <f>Z16+Z17+Z18</f>
        <v>31</v>
      </c>
      <c r="AD16" s="11" t="s">
        <v>10</v>
      </c>
      <c r="AE16" s="12">
        <f>AB16+AB17+AB18</f>
        <v>30</v>
      </c>
      <c r="AF16" s="14">
        <f>IF(E16="",0,+E16+IF(K16="",0,+K16+IF(W16="",0,+W16+IF(AC16="",0,+AC16))))</f>
        <v>98</v>
      </c>
      <c r="AG16" s="15" t="s">
        <v>10</v>
      </c>
      <c r="AH16" s="510">
        <f>IF(G16="",0,+G16+IF(M16="",0,+M16+IF(Y16="",0,+Y16+IF(AE16="",0,+AE16))))</f>
        <v>105</v>
      </c>
      <c r="AI16" s="30"/>
      <c r="AJ16" s="16"/>
      <c r="AK16" s="31"/>
      <c r="AL16" s="64">
        <f>AF16</f>
        <v>98</v>
      </c>
      <c r="AM16" s="64">
        <f>(AF16-AH16)*1000</f>
        <v>-7000</v>
      </c>
      <c r="AN16" s="64"/>
      <c r="AO16" s="64"/>
      <c r="AP16" s="64"/>
      <c r="AQ16" s="64"/>
      <c r="AR16" s="652">
        <v>3</v>
      </c>
    </row>
    <row r="17" spans="1:44" ht="16.5" customHeight="1">
      <c r="A17" s="636" t="str">
        <f>'Abschlusstabelle Sa'!C23</f>
        <v>TV Unterhaugstett</v>
      </c>
      <c r="B17" s="17">
        <f>P11</f>
        <v>7</v>
      </c>
      <c r="C17" s="18" t="s">
        <v>10</v>
      </c>
      <c r="D17" s="50">
        <f>N11</f>
        <v>11</v>
      </c>
      <c r="E17" s="52">
        <f>S11</f>
        <v>0</v>
      </c>
      <c r="F17" s="42" t="s">
        <v>10</v>
      </c>
      <c r="G17" s="44">
        <f>Q11</f>
        <v>2</v>
      </c>
      <c r="H17" s="17">
        <f>P14</f>
        <v>11</v>
      </c>
      <c r="I17" s="18" t="s">
        <v>10</v>
      </c>
      <c r="J17" s="50">
        <f>N14</f>
        <v>5</v>
      </c>
      <c r="K17" s="52">
        <f>S14</f>
        <v>2</v>
      </c>
      <c r="L17" s="42" t="s">
        <v>10</v>
      </c>
      <c r="M17" s="44">
        <f>Q14</f>
        <v>1</v>
      </c>
      <c r="N17" s="586"/>
      <c r="O17" s="587"/>
      <c r="P17" s="587"/>
      <c r="Q17" s="587"/>
      <c r="R17" s="587"/>
      <c r="S17" s="588"/>
      <c r="T17" s="17">
        <f>'Ergebnisse So'!$U27</f>
        <v>4</v>
      </c>
      <c r="U17" s="18" t="s">
        <v>10</v>
      </c>
      <c r="V17" s="50">
        <f>'Ergebnisse So'!$W27</f>
        <v>11</v>
      </c>
      <c r="W17" s="52">
        <f>'Ergebnisse So'!$AH27</f>
        <v>0</v>
      </c>
      <c r="X17" s="42" t="s">
        <v>10</v>
      </c>
      <c r="Y17" s="44">
        <f>'Ergebnisse So'!$AJ27</f>
        <v>2</v>
      </c>
      <c r="Z17" s="17">
        <f>'Ergebnisse So'!$U30</f>
        <v>11</v>
      </c>
      <c r="AA17" s="18" t="s">
        <v>10</v>
      </c>
      <c r="AB17" s="50">
        <f>'Ergebnisse So'!$W30</f>
        <v>13</v>
      </c>
      <c r="AC17" s="52">
        <f>'Ergebnisse So'!$AH30</f>
        <v>1</v>
      </c>
      <c r="AD17" s="42" t="s">
        <v>10</v>
      </c>
      <c r="AE17" s="44">
        <f>'Ergebnisse So'!$AJ30</f>
        <v>2</v>
      </c>
      <c r="AF17" s="511">
        <f>IF(E17="",0,+E17+IF(K17="",0,+K17+IF(W17="",0,+W17+IF(AC17="",0,+AC17))))</f>
        <v>3</v>
      </c>
      <c r="AG17" s="19" t="s">
        <v>10</v>
      </c>
      <c r="AH17" s="512">
        <f>IF(G17="",0,+G17+IF(M17="",0,+M17+IF(Y17="",0,+Y17+IF(AE17="",0,+AE17))))</f>
        <v>7</v>
      </c>
      <c r="AI17" s="46"/>
      <c r="AJ17" s="47"/>
      <c r="AK17" s="48"/>
      <c r="AL17" s="65"/>
      <c r="AM17" s="66"/>
      <c r="AN17" s="66">
        <f>AF17*100000</f>
        <v>300000</v>
      </c>
      <c r="AO17" s="66">
        <f>(AF17-AH17)*1000000</f>
        <v>-4000000</v>
      </c>
      <c r="AP17" s="67"/>
      <c r="AQ17" s="66">
        <f>AP18+AO17+AN17+AM16+AL16</f>
        <v>16293098</v>
      </c>
      <c r="AR17" s="653"/>
    </row>
    <row r="18" spans="1:44" ht="16.5" customHeight="1" thickBot="1">
      <c r="A18" s="637"/>
      <c r="B18" s="20"/>
      <c r="C18" s="21"/>
      <c r="D18" s="98"/>
      <c r="E18" s="100">
        <f>S12</f>
        <v>0</v>
      </c>
      <c r="F18" s="43" t="s">
        <v>10</v>
      </c>
      <c r="G18" s="45">
        <f>Q12</f>
        <v>2</v>
      </c>
      <c r="H18" s="20"/>
      <c r="I18" s="21"/>
      <c r="J18" s="98"/>
      <c r="K18" s="100">
        <f>S15</f>
        <v>2</v>
      </c>
      <c r="L18" s="43" t="s">
        <v>10</v>
      </c>
      <c r="M18" s="45">
        <f>Q15</f>
        <v>0</v>
      </c>
      <c r="N18" s="589"/>
      <c r="O18" s="590"/>
      <c r="P18" s="590"/>
      <c r="Q18" s="590"/>
      <c r="R18" s="590"/>
      <c r="S18" s="591"/>
      <c r="T18" s="20">
        <f>'Ergebnisse So'!$Y27</f>
        <v>0</v>
      </c>
      <c r="U18" s="21"/>
      <c r="V18" s="98">
        <f>'Ergebnisse So'!$AA27</f>
        <v>0</v>
      </c>
      <c r="W18" s="100">
        <f>'Ergebnisse So'!$AK27</f>
        <v>0</v>
      </c>
      <c r="X18" s="43" t="s">
        <v>10</v>
      </c>
      <c r="Y18" s="45">
        <f>'Ergebnisse So'!$AM27</f>
        <v>2</v>
      </c>
      <c r="Z18" s="20">
        <f>'Ergebnisse So'!$Y30</f>
        <v>9</v>
      </c>
      <c r="AA18" s="21"/>
      <c r="AB18" s="98">
        <f>'Ergebnisse So'!$AA30</f>
        <v>11</v>
      </c>
      <c r="AC18" s="100">
        <f>'Ergebnisse So'!$AK30</f>
        <v>0</v>
      </c>
      <c r="AD18" s="43" t="s">
        <v>10</v>
      </c>
      <c r="AE18" s="45">
        <f>'Ergebnisse So'!$AM30</f>
        <v>2</v>
      </c>
      <c r="AF18" s="629">
        <f>AF16-AH16</f>
        <v>-7</v>
      </c>
      <c r="AG18" s="630"/>
      <c r="AH18" s="631"/>
      <c r="AI18" s="32">
        <f>E18+K18+W18+AC18</f>
        <v>2</v>
      </c>
      <c r="AJ18" s="22" t="s">
        <v>10</v>
      </c>
      <c r="AK18" s="33">
        <f>G18+M18+Y18+AE18</f>
        <v>6</v>
      </c>
      <c r="AL18" s="68"/>
      <c r="AM18" s="69"/>
      <c r="AN18" s="69"/>
      <c r="AO18" s="69"/>
      <c r="AP18" s="70">
        <f>AI18*10000000</f>
        <v>20000000</v>
      </c>
      <c r="AQ18" s="69"/>
      <c r="AR18" s="654"/>
    </row>
    <row r="19" spans="1:44" ht="16.5" customHeight="1" thickTop="1">
      <c r="A19" s="527" t="s">
        <v>236</v>
      </c>
      <c r="B19" s="13">
        <f>V10</f>
        <v>4</v>
      </c>
      <c r="C19" s="11" t="s">
        <v>10</v>
      </c>
      <c r="D19" s="97">
        <f>T10</f>
        <v>11</v>
      </c>
      <c r="E19" s="99">
        <f>Y10</f>
        <v>12</v>
      </c>
      <c r="F19" s="11" t="s">
        <v>10</v>
      </c>
      <c r="G19" s="12">
        <f>W10</f>
        <v>22</v>
      </c>
      <c r="H19" s="13">
        <f>V13</f>
        <v>11</v>
      </c>
      <c r="I19" s="11" t="s">
        <v>10</v>
      </c>
      <c r="J19" s="97">
        <f>T13</f>
        <v>6</v>
      </c>
      <c r="K19" s="99">
        <f>Y13</f>
        <v>22</v>
      </c>
      <c r="L19" s="11" t="s">
        <v>10</v>
      </c>
      <c r="M19" s="12">
        <f>W13</f>
        <v>14</v>
      </c>
      <c r="N19" s="13">
        <f>V16</f>
        <v>14</v>
      </c>
      <c r="O19" s="11" t="s">
        <v>10</v>
      </c>
      <c r="P19" s="97">
        <f>T16</f>
        <v>12</v>
      </c>
      <c r="Q19" s="99">
        <f>Y16</f>
        <v>25</v>
      </c>
      <c r="R19" s="11" t="s">
        <v>10</v>
      </c>
      <c r="S19" s="12">
        <f>W16</f>
        <v>16</v>
      </c>
      <c r="T19" s="583" t="s">
        <v>5</v>
      </c>
      <c r="U19" s="584"/>
      <c r="V19" s="584"/>
      <c r="W19" s="584"/>
      <c r="X19" s="584"/>
      <c r="Y19" s="585"/>
      <c r="Z19" s="13">
        <f>'Ergebnisse So'!$Q34</f>
        <v>10</v>
      </c>
      <c r="AA19" s="11" t="s">
        <v>10</v>
      </c>
      <c r="AB19" s="97">
        <f>'Ergebnisse So'!$S34</f>
        <v>12</v>
      </c>
      <c r="AC19" s="99">
        <f>Z19+Z20+Z21</f>
        <v>32</v>
      </c>
      <c r="AD19" s="11" t="s">
        <v>10</v>
      </c>
      <c r="AE19" s="12">
        <f>AB19+AB20+AB21</f>
        <v>26</v>
      </c>
      <c r="AF19" s="14">
        <f>IF(E19="",0,+E19+IF(K19="",0,+K19+IF(Q19="",0,+Q19+IF(AC19="",0,+AC19))))</f>
        <v>91</v>
      </c>
      <c r="AG19" s="15" t="s">
        <v>10</v>
      </c>
      <c r="AH19" s="510">
        <f>IF(G19="",0,+G19+IF(M19="",0,+M19+IF(S19="",0,+S19+IF(AE19="",0,+AE19))))</f>
        <v>78</v>
      </c>
      <c r="AI19" s="30"/>
      <c r="AJ19" s="16"/>
      <c r="AK19" s="31"/>
      <c r="AL19" s="64">
        <f>AF19</f>
        <v>91</v>
      </c>
      <c r="AM19" s="64">
        <f>(AF19-AH19)*1000</f>
        <v>13000</v>
      </c>
      <c r="AN19" s="64"/>
      <c r="AO19" s="64"/>
      <c r="AP19" s="64"/>
      <c r="AQ19" s="64"/>
      <c r="AR19" s="652">
        <f>IF('Ergebnisse So'!AK$35+'Ergebnisse So'!AM$35=0,"",IF(AQ20="","",RANK(AQ20,AQ$11:AQ$23,0)))</f>
        <v>2</v>
      </c>
    </row>
    <row r="20" spans="1:44" ht="16.5" customHeight="1">
      <c r="A20" s="636" t="str">
        <f>'Abschlusstabelle Sa'!I23</f>
        <v>TuS Wickrath</v>
      </c>
      <c r="B20" s="17">
        <f>V11</f>
        <v>8</v>
      </c>
      <c r="C20" s="18" t="s">
        <v>10</v>
      </c>
      <c r="D20" s="50">
        <f>T11</f>
        <v>11</v>
      </c>
      <c r="E20" s="52">
        <f>Y11</f>
        <v>0</v>
      </c>
      <c r="F20" s="42" t="s">
        <v>10</v>
      </c>
      <c r="G20" s="44">
        <f>W11</f>
        <v>2</v>
      </c>
      <c r="H20" s="17">
        <f>V14</f>
        <v>11</v>
      </c>
      <c r="I20" s="18" t="s">
        <v>10</v>
      </c>
      <c r="J20" s="50">
        <f>T14</f>
        <v>8</v>
      </c>
      <c r="K20" s="52">
        <f>Y14</f>
        <v>2</v>
      </c>
      <c r="L20" s="42" t="s">
        <v>10</v>
      </c>
      <c r="M20" s="44">
        <f>W14</f>
        <v>0</v>
      </c>
      <c r="N20" s="17">
        <f>V17</f>
        <v>11</v>
      </c>
      <c r="O20" s="18" t="s">
        <v>10</v>
      </c>
      <c r="P20" s="50">
        <f>T17</f>
        <v>4</v>
      </c>
      <c r="Q20" s="52">
        <f>Y17</f>
        <v>2</v>
      </c>
      <c r="R20" s="42" t="s">
        <v>10</v>
      </c>
      <c r="S20" s="44">
        <f>W17</f>
        <v>0</v>
      </c>
      <c r="T20" s="586"/>
      <c r="U20" s="587"/>
      <c r="V20" s="587"/>
      <c r="W20" s="587"/>
      <c r="X20" s="587"/>
      <c r="Y20" s="588"/>
      <c r="Z20" s="17">
        <f>'Ergebnisse So'!$U34</f>
        <v>11</v>
      </c>
      <c r="AA20" s="18" t="s">
        <v>10</v>
      </c>
      <c r="AB20" s="50">
        <f>'Ergebnisse So'!$W34</f>
        <v>7</v>
      </c>
      <c r="AC20" s="52">
        <f>'Ergebnisse So'!$AH34</f>
        <v>2</v>
      </c>
      <c r="AD20" s="42" t="s">
        <v>10</v>
      </c>
      <c r="AE20" s="44">
        <f>'Ergebnisse So'!$AJ34</f>
        <v>1</v>
      </c>
      <c r="AF20" s="511">
        <f>IF(E20="",0,+E20+IF(K20="",0,+K20+IF(Q20="",0,+Q20+IF(AC20="",0,+AC20))))</f>
        <v>6</v>
      </c>
      <c r="AG20" s="19" t="s">
        <v>10</v>
      </c>
      <c r="AH20" s="512">
        <f>IF(G20="",0,+G20+IF(M20="",0,+M20+IF(S20="",0,+S20+IF(AE20="",0,+AE20))))</f>
        <v>3</v>
      </c>
      <c r="AI20" s="46"/>
      <c r="AJ20" s="47"/>
      <c r="AK20" s="48"/>
      <c r="AL20" s="65"/>
      <c r="AM20" s="66"/>
      <c r="AN20" s="66">
        <f>AF20*100000</f>
        <v>600000</v>
      </c>
      <c r="AO20" s="66">
        <f>(AF20-AH20)*1000000</f>
        <v>3000000</v>
      </c>
      <c r="AP20" s="67"/>
      <c r="AQ20" s="66">
        <f>AP21+AO20+AN20+AM19+AL19</f>
        <v>63613091</v>
      </c>
      <c r="AR20" s="653"/>
    </row>
    <row r="21" spans="1:44" ht="16.5" customHeight="1" thickBot="1">
      <c r="A21" s="637"/>
      <c r="B21" s="20"/>
      <c r="C21" s="21"/>
      <c r="D21" s="98"/>
      <c r="E21" s="100">
        <f>Y12</f>
        <v>0</v>
      </c>
      <c r="F21" s="43" t="s">
        <v>10</v>
      </c>
      <c r="G21" s="45">
        <f>W12</f>
        <v>2</v>
      </c>
      <c r="H21" s="20"/>
      <c r="I21" s="21"/>
      <c r="J21" s="98"/>
      <c r="K21" s="100">
        <f>Y15</f>
        <v>2</v>
      </c>
      <c r="L21" s="43" t="s">
        <v>10</v>
      </c>
      <c r="M21" s="45">
        <f>W15</f>
        <v>0</v>
      </c>
      <c r="N21" s="20"/>
      <c r="O21" s="21"/>
      <c r="P21" s="98"/>
      <c r="Q21" s="100">
        <f>Y18</f>
        <v>2</v>
      </c>
      <c r="R21" s="43" t="s">
        <v>10</v>
      </c>
      <c r="S21" s="45">
        <f>W18</f>
        <v>0</v>
      </c>
      <c r="T21" s="589"/>
      <c r="U21" s="590"/>
      <c r="V21" s="590"/>
      <c r="W21" s="590"/>
      <c r="X21" s="590"/>
      <c r="Y21" s="591"/>
      <c r="Z21" s="20">
        <f>'Ergebnisse So'!$Y34</f>
        <v>11</v>
      </c>
      <c r="AA21" s="21"/>
      <c r="AB21" s="98">
        <f>'Ergebnisse So'!$AA34</f>
        <v>7</v>
      </c>
      <c r="AC21" s="100">
        <f>'Ergebnisse So'!$AK34</f>
        <v>2</v>
      </c>
      <c r="AD21" s="43" t="s">
        <v>10</v>
      </c>
      <c r="AE21" s="45">
        <f>'Ergebnisse So'!$AM34</f>
        <v>0</v>
      </c>
      <c r="AF21" s="629">
        <f>AF19-AH19</f>
        <v>13</v>
      </c>
      <c r="AG21" s="630"/>
      <c r="AH21" s="631"/>
      <c r="AI21" s="32">
        <f>E21+K21+Q21+AC21</f>
        <v>6</v>
      </c>
      <c r="AJ21" s="22" t="s">
        <v>10</v>
      </c>
      <c r="AK21" s="33">
        <f>G21+M21+S21+AE21</f>
        <v>2</v>
      </c>
      <c r="AL21" s="68"/>
      <c r="AM21" s="69"/>
      <c r="AN21" s="69"/>
      <c r="AO21" s="69"/>
      <c r="AP21" s="70">
        <f>AI21*10000000</f>
        <v>60000000</v>
      </c>
      <c r="AQ21" s="69"/>
      <c r="AR21" s="654"/>
    </row>
    <row r="22" spans="1:44" ht="16.5" customHeight="1" thickTop="1">
      <c r="A22" s="527" t="s">
        <v>229</v>
      </c>
      <c r="B22" s="13">
        <f>AB10</f>
        <v>7</v>
      </c>
      <c r="C22" s="11" t="s">
        <v>10</v>
      </c>
      <c r="D22" s="97">
        <f>Z10</f>
        <v>11</v>
      </c>
      <c r="E22" s="99">
        <f>AE10</f>
        <v>17</v>
      </c>
      <c r="F22" s="11" t="s">
        <v>10</v>
      </c>
      <c r="G22" s="12">
        <f>AC10</f>
        <v>23</v>
      </c>
      <c r="H22" s="13">
        <f>AB13</f>
        <v>8</v>
      </c>
      <c r="I22" s="11" t="s">
        <v>10</v>
      </c>
      <c r="J22" s="97">
        <f>Z13</f>
        <v>11</v>
      </c>
      <c r="K22" s="99">
        <f>AE13</f>
        <v>17</v>
      </c>
      <c r="L22" s="11" t="s">
        <v>10</v>
      </c>
      <c r="M22" s="12">
        <f>AC13</f>
        <v>22</v>
      </c>
      <c r="N22" s="13">
        <f>AB16</f>
        <v>6</v>
      </c>
      <c r="O22" s="11" t="s">
        <v>10</v>
      </c>
      <c r="P22" s="97">
        <f>Z16</f>
        <v>11</v>
      </c>
      <c r="Q22" s="99">
        <f>AE16</f>
        <v>30</v>
      </c>
      <c r="R22" s="11" t="s">
        <v>10</v>
      </c>
      <c r="S22" s="12">
        <f>AC16</f>
        <v>31</v>
      </c>
      <c r="T22" s="13">
        <f>AB19</f>
        <v>12</v>
      </c>
      <c r="U22" s="11" t="s">
        <v>10</v>
      </c>
      <c r="V22" s="97">
        <f>Z19</f>
        <v>10</v>
      </c>
      <c r="W22" s="99">
        <f>AE19</f>
        <v>26</v>
      </c>
      <c r="X22" s="11" t="s">
        <v>10</v>
      </c>
      <c r="Y22" s="12">
        <f>AC19</f>
        <v>32</v>
      </c>
      <c r="Z22" s="583"/>
      <c r="AA22" s="584"/>
      <c r="AB22" s="584"/>
      <c r="AC22" s="584"/>
      <c r="AD22" s="584"/>
      <c r="AE22" s="585"/>
      <c r="AF22" s="14">
        <f>IF(E22="",0,+E22+IF(K22="",0,+K22+IF(Q22="",0,+Q22+IF(W22="",0,+W22))))</f>
        <v>90</v>
      </c>
      <c r="AG22" s="15" t="s">
        <v>10</v>
      </c>
      <c r="AH22" s="510">
        <f>IF(G22="",0,+G22+IF(M22="",0,+M22+IF(S22="",0,+S22+IF(Y22="",0,+Y22))))</f>
        <v>108</v>
      </c>
      <c r="AI22" s="30"/>
      <c r="AJ22" s="16"/>
      <c r="AK22" s="31"/>
      <c r="AL22" s="64">
        <f>AF22</f>
        <v>90</v>
      </c>
      <c r="AM22" s="64">
        <f>(AF22-AH22)*1000</f>
        <v>-18000</v>
      </c>
      <c r="AN22" s="64"/>
      <c r="AO22" s="64"/>
      <c r="AP22" s="64"/>
      <c r="AQ22" s="64"/>
      <c r="AR22" s="652">
        <f>IF('Ergebnisse So'!AK$35+'Ergebnisse So'!AM$35=0,"",IF(AQ23="","",RANK(AQ23,AQ$11:AQ$23,0)))</f>
        <v>5</v>
      </c>
    </row>
    <row r="23" spans="1:44" ht="16.5" customHeight="1">
      <c r="A23" s="636" t="str">
        <f>'Abschlusstabelle Sa'!I24</f>
        <v>TV Huntlosen</v>
      </c>
      <c r="B23" s="17">
        <f>AB11</f>
        <v>10</v>
      </c>
      <c r="C23" s="18" t="s">
        <v>10</v>
      </c>
      <c r="D23" s="50">
        <f>Z11</f>
        <v>12</v>
      </c>
      <c r="E23" s="52">
        <f>AE11</f>
        <v>0</v>
      </c>
      <c r="F23" s="42" t="s">
        <v>10</v>
      </c>
      <c r="G23" s="44">
        <f>AC11</f>
        <v>2</v>
      </c>
      <c r="H23" s="17">
        <f>AB14</f>
        <v>9</v>
      </c>
      <c r="I23" s="18" t="s">
        <v>10</v>
      </c>
      <c r="J23" s="50">
        <f>Z14</f>
        <v>11</v>
      </c>
      <c r="K23" s="52">
        <f>AE14</f>
        <v>0</v>
      </c>
      <c r="L23" s="42" t="s">
        <v>10</v>
      </c>
      <c r="M23" s="44">
        <f>AC14</f>
        <v>2</v>
      </c>
      <c r="N23" s="17">
        <f>AB17</f>
        <v>13</v>
      </c>
      <c r="O23" s="18" t="s">
        <v>10</v>
      </c>
      <c r="P23" s="50">
        <f>Z17</f>
        <v>11</v>
      </c>
      <c r="Q23" s="52">
        <f>AE17</f>
        <v>2</v>
      </c>
      <c r="R23" s="42" t="s">
        <v>10</v>
      </c>
      <c r="S23" s="44">
        <f>AC17</f>
        <v>1</v>
      </c>
      <c r="T23" s="17">
        <f>AB20</f>
        <v>7</v>
      </c>
      <c r="U23" s="18" t="s">
        <v>10</v>
      </c>
      <c r="V23" s="50">
        <f>Z20</f>
        <v>11</v>
      </c>
      <c r="W23" s="52">
        <f>AE20</f>
        <v>1</v>
      </c>
      <c r="X23" s="42" t="s">
        <v>10</v>
      </c>
      <c r="Y23" s="44">
        <f>AC20</f>
        <v>2</v>
      </c>
      <c r="Z23" s="586"/>
      <c r="AA23" s="587"/>
      <c r="AB23" s="587"/>
      <c r="AC23" s="587"/>
      <c r="AD23" s="587"/>
      <c r="AE23" s="588"/>
      <c r="AF23" s="511">
        <f>IF(E23="",0,+E23+IF(K23="",0,+K23+IF(Q23="",0,+Q23+IF(W23="",0,+W23))))</f>
        <v>3</v>
      </c>
      <c r="AG23" s="19" t="s">
        <v>10</v>
      </c>
      <c r="AH23" s="512">
        <f>IF(G23="",0,+G23+IF(M23="",0,+M23+IF(S23="",0,+S23+IF(Y23="",0,+Y23))))</f>
        <v>7</v>
      </c>
      <c r="AI23" s="46"/>
      <c r="AJ23" s="47"/>
      <c r="AK23" s="48"/>
      <c r="AL23" s="65"/>
      <c r="AM23" s="66"/>
      <c r="AN23" s="66">
        <f>AF23*100000</f>
        <v>300000</v>
      </c>
      <c r="AO23" s="66">
        <f>(AF23-AH23)*1000000</f>
        <v>-4000000</v>
      </c>
      <c r="AP23" s="67"/>
      <c r="AQ23" s="66">
        <f>AP24+AO23+AN23+AM22+AL22</f>
        <v>16282090</v>
      </c>
      <c r="AR23" s="653"/>
    </row>
    <row r="24" spans="1:44" ht="16.5" customHeight="1" thickBot="1">
      <c r="A24" s="637"/>
      <c r="B24" s="20"/>
      <c r="C24" s="21"/>
      <c r="D24" s="98"/>
      <c r="E24" s="100">
        <f>AE12</f>
        <v>0</v>
      </c>
      <c r="F24" s="43" t="s">
        <v>10</v>
      </c>
      <c r="G24" s="45">
        <f>AC12</f>
        <v>2</v>
      </c>
      <c r="H24" s="20"/>
      <c r="I24" s="21"/>
      <c r="J24" s="98"/>
      <c r="K24" s="100">
        <f>AE15</f>
        <v>0</v>
      </c>
      <c r="L24" s="43" t="s">
        <v>10</v>
      </c>
      <c r="M24" s="45">
        <f>AC15</f>
        <v>2</v>
      </c>
      <c r="N24" s="20"/>
      <c r="O24" s="21"/>
      <c r="P24" s="98"/>
      <c r="Q24" s="100">
        <f>AE18</f>
        <v>2</v>
      </c>
      <c r="R24" s="43" t="s">
        <v>10</v>
      </c>
      <c r="S24" s="45">
        <f>AC18</f>
        <v>0</v>
      </c>
      <c r="T24" s="20"/>
      <c r="U24" s="21"/>
      <c r="V24" s="98"/>
      <c r="W24" s="100">
        <f>AE21</f>
        <v>0</v>
      </c>
      <c r="X24" s="43" t="s">
        <v>10</v>
      </c>
      <c r="Y24" s="45">
        <f>AC21</f>
        <v>2</v>
      </c>
      <c r="Z24" s="589"/>
      <c r="AA24" s="590"/>
      <c r="AB24" s="590"/>
      <c r="AC24" s="590"/>
      <c r="AD24" s="590"/>
      <c r="AE24" s="591"/>
      <c r="AF24" s="629">
        <f>AF22-AH22</f>
        <v>-18</v>
      </c>
      <c r="AG24" s="630"/>
      <c r="AH24" s="631"/>
      <c r="AI24" s="34">
        <f>E24+K24+Q24+W24</f>
        <v>2</v>
      </c>
      <c r="AJ24" s="35" t="s">
        <v>10</v>
      </c>
      <c r="AK24" s="36">
        <f>G24+M24+S24+Y24</f>
        <v>6</v>
      </c>
      <c r="AL24" s="68"/>
      <c r="AM24" s="69"/>
      <c r="AN24" s="69"/>
      <c r="AO24" s="69"/>
      <c r="AP24" s="70">
        <f>AI24*10000000</f>
        <v>20000000</v>
      </c>
      <c r="AQ24" s="69"/>
      <c r="AR24" s="654"/>
    </row>
    <row r="25" spans="1:44" ht="16.5" customHeight="1" thickTop="1">
      <c r="A25" s="523"/>
      <c r="B25" s="38"/>
      <c r="C25" s="38"/>
      <c r="D25" s="38"/>
      <c r="E25" s="76"/>
      <c r="F25" s="77"/>
      <c r="G25" s="76"/>
      <c r="H25" s="38"/>
      <c r="I25" s="38"/>
      <c r="J25" s="38"/>
      <c r="K25" s="76"/>
      <c r="L25" s="77"/>
      <c r="M25" s="76"/>
      <c r="N25" s="38"/>
      <c r="O25" s="38"/>
      <c r="P25" s="38"/>
      <c r="Q25" s="76"/>
      <c r="R25" s="77"/>
      <c r="S25" s="76"/>
      <c r="T25" s="38"/>
      <c r="U25" s="38"/>
      <c r="V25" s="38"/>
      <c r="W25" s="76"/>
      <c r="X25" s="77"/>
      <c r="Y25" s="76"/>
      <c r="Z25" s="77"/>
      <c r="AA25" s="77"/>
      <c r="AB25" s="77"/>
      <c r="AC25" s="77"/>
      <c r="AD25" s="77"/>
      <c r="AE25" s="77"/>
      <c r="AF25" s="55"/>
      <c r="AG25" s="55"/>
      <c r="AH25" s="55"/>
      <c r="AI25" s="71"/>
      <c r="AJ25" s="53"/>
      <c r="AK25" s="71"/>
      <c r="AL25" s="72"/>
      <c r="AM25" s="73"/>
      <c r="AN25" s="73"/>
      <c r="AO25" s="73"/>
      <c r="AP25" s="74"/>
      <c r="AQ25" s="73"/>
      <c r="AR25" s="75"/>
    </row>
    <row r="26" spans="1:44" s="24" customFormat="1" ht="18" customHeight="1" hidden="1">
      <c r="A26" s="523"/>
      <c r="B26" s="38"/>
      <c r="C26" s="38"/>
      <c r="D26" s="38"/>
      <c r="E26" s="76"/>
      <c r="F26" s="77"/>
      <c r="G26" s="76"/>
      <c r="H26" s="38"/>
      <c r="I26" s="38"/>
      <c r="J26" s="38"/>
      <c r="K26" s="76"/>
      <c r="L26" s="77"/>
      <c r="M26" s="76"/>
      <c r="N26" s="38"/>
      <c r="O26" s="38"/>
      <c r="P26" s="38"/>
      <c r="Q26" s="76"/>
      <c r="R26" s="77"/>
      <c r="S26" s="76"/>
      <c r="T26" s="38"/>
      <c r="U26" s="38"/>
      <c r="V26" s="38"/>
      <c r="W26" s="76"/>
      <c r="X26" s="77"/>
      <c r="Y26" s="76"/>
      <c r="Z26" s="38"/>
      <c r="AA26" s="38"/>
      <c r="AB26" s="38"/>
      <c r="AC26" s="76"/>
      <c r="AD26" s="77"/>
      <c r="AE26" s="76"/>
      <c r="AF26" s="55">
        <f>AF10+AF13+AF16+AF19+AF22</f>
        <v>449</v>
      </c>
      <c r="AG26" s="524" t="s">
        <v>10</v>
      </c>
      <c r="AH26" s="55">
        <f>AH10+AH13+AH16+AH19+AH22</f>
        <v>449</v>
      </c>
      <c r="AI26" s="71"/>
      <c r="AJ26" s="53"/>
      <c r="AK26" s="71"/>
      <c r="AL26" s="72"/>
      <c r="AM26" s="73"/>
      <c r="AN26" s="73"/>
      <c r="AO26" s="73"/>
      <c r="AP26" s="74"/>
      <c r="AQ26" s="73"/>
      <c r="AR26" s="75"/>
    </row>
    <row r="27" spans="1:44" s="24" customFormat="1" ht="18" customHeight="1" hidden="1">
      <c r="A27" s="523"/>
      <c r="B27" s="38"/>
      <c r="C27" s="38"/>
      <c r="D27" s="38"/>
      <c r="E27" s="76"/>
      <c r="F27" s="77"/>
      <c r="G27" s="76"/>
      <c r="H27" s="38"/>
      <c r="I27" s="38"/>
      <c r="J27" s="38"/>
      <c r="K27" s="76"/>
      <c r="L27" s="77"/>
      <c r="M27" s="76"/>
      <c r="N27" s="38"/>
      <c r="O27" s="38"/>
      <c r="P27" s="38"/>
      <c r="Q27" s="76"/>
      <c r="R27" s="77"/>
      <c r="S27" s="76"/>
      <c r="T27" s="38"/>
      <c r="U27" s="38"/>
      <c r="V27" s="38"/>
      <c r="W27" s="76"/>
      <c r="X27" s="77"/>
      <c r="Y27" s="76"/>
      <c r="Z27" s="38"/>
      <c r="AA27" s="38"/>
      <c r="AB27" s="38"/>
      <c r="AC27" s="76"/>
      <c r="AD27" s="77"/>
      <c r="AE27" s="76"/>
      <c r="AF27" s="55">
        <f>AF11+AF14+AF17+AF20+AF23</f>
        <v>23</v>
      </c>
      <c r="AG27" s="524" t="s">
        <v>10</v>
      </c>
      <c r="AH27" s="55">
        <f>AH11+AH14+AH17+AH20+AH23</f>
        <v>23</v>
      </c>
      <c r="AI27" s="71"/>
      <c r="AJ27" s="53"/>
      <c r="AK27" s="71"/>
      <c r="AL27" s="72"/>
      <c r="AM27" s="73"/>
      <c r="AN27" s="73"/>
      <c r="AO27" s="73"/>
      <c r="AP27" s="74"/>
      <c r="AQ27" s="73"/>
      <c r="AR27" s="75">
        <f>SUM(AR10:AR24)</f>
        <v>15</v>
      </c>
    </row>
    <row r="28" spans="1:43" s="24" customFormat="1" ht="18" customHeight="1" hidden="1">
      <c r="A28" s="523"/>
      <c r="B28" s="38"/>
      <c r="C28" s="38"/>
      <c r="D28" s="38"/>
      <c r="E28" s="76"/>
      <c r="F28" s="77"/>
      <c r="G28" s="76"/>
      <c r="H28" s="38"/>
      <c r="I28" s="38"/>
      <c r="J28" s="38"/>
      <c r="K28" s="76"/>
      <c r="L28" s="77"/>
      <c r="M28" s="76"/>
      <c r="N28" s="38"/>
      <c r="O28" s="38"/>
      <c r="P28" s="38"/>
      <c r="Q28" s="76"/>
      <c r="R28" s="77"/>
      <c r="S28" s="76"/>
      <c r="T28" s="38"/>
      <c r="U28" s="38"/>
      <c r="V28" s="38"/>
      <c r="W28" s="76"/>
      <c r="X28" s="77"/>
      <c r="Y28" s="76"/>
      <c r="Z28" s="38"/>
      <c r="AA28" s="38"/>
      <c r="AB28" s="38"/>
      <c r="AC28" s="76"/>
      <c r="AD28" s="77"/>
      <c r="AE28" s="76"/>
      <c r="AF28" s="55">
        <f>AF12+AF15+AF18+AF21+AF24</f>
        <v>0</v>
      </c>
      <c r="AG28" s="524" t="s">
        <v>10</v>
      </c>
      <c r="AH28" s="55">
        <f>AH12+AH15+AH18+AH21+AH24</f>
        <v>0</v>
      </c>
      <c r="AI28" s="71"/>
      <c r="AJ28" s="53"/>
      <c r="AK28" s="71"/>
      <c r="AL28" s="72"/>
      <c r="AM28" s="73"/>
      <c r="AN28" s="73"/>
      <c r="AO28" s="73"/>
      <c r="AP28" s="74"/>
      <c r="AQ28" s="73"/>
    </row>
    <row r="29" spans="1:44" s="24" customFormat="1" ht="18" customHeight="1">
      <c r="A29" s="523"/>
      <c r="B29" s="38"/>
      <c r="C29" s="38"/>
      <c r="D29" s="38"/>
      <c r="E29" s="76"/>
      <c r="F29" s="77"/>
      <c r="G29" s="76"/>
      <c r="H29" s="38"/>
      <c r="I29" s="38"/>
      <c r="J29" s="38"/>
      <c r="K29" s="76"/>
      <c r="L29" s="77"/>
      <c r="M29" s="76"/>
      <c r="N29" s="38"/>
      <c r="O29" s="38"/>
      <c r="P29" s="38"/>
      <c r="Q29" s="76"/>
      <c r="R29" s="77"/>
      <c r="S29" s="76"/>
      <c r="T29" s="38"/>
      <c r="U29" s="38"/>
      <c r="V29" s="38"/>
      <c r="W29" s="76"/>
      <c r="X29" s="77"/>
      <c r="Y29" s="76"/>
      <c r="Z29" s="38"/>
      <c r="AA29" s="38"/>
      <c r="AB29" s="38"/>
      <c r="AC29" s="76"/>
      <c r="AD29" s="77"/>
      <c r="AE29" s="76"/>
      <c r="AF29" s="55"/>
      <c r="AG29" s="524"/>
      <c r="AH29" s="55"/>
      <c r="AI29" s="71"/>
      <c r="AJ29" s="53"/>
      <c r="AK29" s="71"/>
      <c r="AL29" s="72"/>
      <c r="AM29" s="73"/>
      <c r="AN29" s="73"/>
      <c r="AO29" s="73"/>
      <c r="AP29" s="74"/>
      <c r="AQ29" s="73"/>
      <c r="AR29" s="75"/>
    </row>
    <row r="30" spans="2:42" s="5" customFormat="1" ht="23.25">
      <c r="B30" s="60"/>
      <c r="C30" s="60"/>
      <c r="D30" s="60"/>
      <c r="E30" s="60"/>
      <c r="F30" s="60"/>
      <c r="G30" s="623" t="s">
        <v>233</v>
      </c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ht="6" customHeight="1"/>
    <row r="32" spans="18:31" ht="18">
      <c r="R32" s="51"/>
      <c r="Z32" s="634" t="s">
        <v>19</v>
      </c>
      <c r="AA32" s="634"/>
      <c r="AB32" s="634"/>
      <c r="AC32" s="41"/>
      <c r="AD32" s="41"/>
      <c r="AE32" s="41"/>
    </row>
    <row r="33" spans="7:31" ht="20.25">
      <c r="G33" s="37" t="s">
        <v>141</v>
      </c>
      <c r="H33" s="633" t="str">
        <f>IF(AR$10=1,A$11,IF(AR$13=1,A$14,IF(AR$16=1,A$17,IF(AR$19=1,A$20,IF(AR$22=1,A$23,"")))))</f>
        <v>Hammer SC</v>
      </c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Z33" s="127">
        <f>IF($AR$10=1,AI$12,IF($AR$13=1,AI$15,IF($AR$16=1,AI$18,IF($AR$19=1,AI$21,IF($AR$22=1,AI$24,"")))))</f>
        <v>8</v>
      </c>
      <c r="AA33" s="127" t="s">
        <v>10</v>
      </c>
      <c r="AB33" s="127">
        <f>IF($AR$10=1,AK$12,IF($AR$13=1,AK$15,IF($AR$16=1,AK$18,IF($AR$19=1,AK$21,IF($AR$22=1,AK$24,"")))))</f>
        <v>0</v>
      </c>
      <c r="AC33" s="41"/>
      <c r="AD33" s="41"/>
      <c r="AE33" s="41"/>
    </row>
    <row r="34" spans="7:31" ht="20.25">
      <c r="G34" s="37" t="s">
        <v>142</v>
      </c>
      <c r="H34" s="633" t="str">
        <f>IF(AR$10=2,A$11,IF(AR$13=2,A$14,IF(AR$16=2,A$17,IF(AR$19=2,A$20,IF(AR$22=2,A$23,"")))))</f>
        <v>TuS Wickrath</v>
      </c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Z34" s="127">
        <f>IF($AR$10=2,AI$12,IF($AR$13=2,AI$15,IF($AR$16=2,AI$18,IF($AR$19=2,AI$21,IF($AR$22=2,AI$24,"")))))</f>
        <v>6</v>
      </c>
      <c r="AA34" s="127" t="s">
        <v>10</v>
      </c>
      <c r="AB34" s="127">
        <f>IF($AR$10=2,AK$12,IF($AR$13=2,AK$15,IF($AR$16=2,AK$18,IF($AR$19=2,AK$21,IF($AR$22=2,AK$24,"")))))</f>
        <v>2</v>
      </c>
      <c r="AC34" s="41"/>
      <c r="AD34" s="41"/>
      <c r="AE34" s="41"/>
    </row>
    <row r="35" spans="7:31" ht="20.25">
      <c r="G35" s="37" t="s">
        <v>143</v>
      </c>
      <c r="H35" s="633" t="str">
        <f>IF(AR$10=3,A$11,IF(AR$13=3,A$14,IF(AR$16=3,A$17,IF(AR$19=3,A$20,IF(AR$22=3,A$23,"")))))</f>
        <v>TV Unterhaugstett</v>
      </c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Z35" s="127">
        <f>IF($AR$10=3,AI$12,IF($AR$13=3,AI$15,IF($AR$16=3,AI$18,IF($AR$19=3,AI$21,IF($AR$22=3,AI$24,"")))))</f>
        <v>2</v>
      </c>
      <c r="AA35" s="127" t="s">
        <v>10</v>
      </c>
      <c r="AB35" s="127">
        <f>IF($AR$10=3,AK$12,IF($AR$13=3,AK$15,IF($AR$16=3,AK$18,IF($AR$19=3,AK$21,IF($AR$22=3,AK$24,"")))))</f>
        <v>6</v>
      </c>
      <c r="AC35" s="41"/>
      <c r="AD35" s="41"/>
      <c r="AE35" s="41"/>
    </row>
    <row r="36" spans="7:44" ht="20.25">
      <c r="G36" s="37" t="s">
        <v>144</v>
      </c>
      <c r="H36" s="633" t="str">
        <f>IF(AR$10=4,A$11,IF(AR$13=4,A$14,IF(AR$16=4,A$17,IF(AR$19=4,A$20,IF(AR$22=4,A$23,"")))))</f>
        <v>TSV Gnutz</v>
      </c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Z36" s="127">
        <f>IF($AR$10=4,AI$12,IF($AR$13=4,AI$15,IF($AR$16=4,AI$18,IF($AR$19=4,AI$21,IF($AR$22=4,AI$24,"")))))</f>
        <v>2</v>
      </c>
      <c r="AA36" s="127" t="s">
        <v>10</v>
      </c>
      <c r="AB36" s="127">
        <f>IF($AR$10=4,AK$12,IF($AR$13=4,AK$15,IF($AR$16=4,AK$18,IF($AR$19=4,AK$21,IF($AR$22=4,AK$24,"")))))</f>
        <v>6</v>
      </c>
      <c r="AC36" s="525"/>
      <c r="AD36" s="525"/>
      <c r="AE36" s="525"/>
      <c r="AK36" s="5"/>
      <c r="AL36" s="5"/>
      <c r="AM36" s="5"/>
      <c r="AN36" s="5"/>
      <c r="AO36" s="5"/>
      <c r="AP36" s="5"/>
      <c r="AQ36" s="5"/>
      <c r="AR36" s="5"/>
    </row>
    <row r="37" spans="7:28" ht="20.25">
      <c r="G37" s="37" t="s">
        <v>145</v>
      </c>
      <c r="H37" s="633" t="str">
        <f>IF(AR$10=5,A$11,IF(AR$13=5,A$14,IF(AR$16=5,A$17,IF(AR$19=5,A$20,IF(AR$22=5,A$23,"")))))</f>
        <v>TV Huntlosen</v>
      </c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Z37" s="127">
        <f>IF($AR$10=5,AI$12,IF($AR$13=5,AI$15,IF($AR$16=5,AI$18,IF($AR$19=5,AI$21,IF($AR$22=5,AI$24,"")))))</f>
        <v>2</v>
      </c>
      <c r="AA37" s="127" t="s">
        <v>10</v>
      </c>
      <c r="AB37" s="127">
        <f>IF($AR$10=5,AK$12,IF($AR$13=5,AK$15,IF($AR$16=5,AK$18,IF($AR$19=5,AK$21,IF($AR$22=5,AK$24,"")))))</f>
        <v>6</v>
      </c>
    </row>
  </sheetData>
  <sheetProtection/>
  <mergeCells count="57">
    <mergeCell ref="Z7:AE7"/>
    <mergeCell ref="B8:G9"/>
    <mergeCell ref="H8:M9"/>
    <mergeCell ref="N8:S9"/>
    <mergeCell ref="T8:Y9"/>
    <mergeCell ref="Z8:AE9"/>
    <mergeCell ref="A14:A15"/>
    <mergeCell ref="A17:A18"/>
    <mergeCell ref="A20:A21"/>
    <mergeCell ref="A23:A24"/>
    <mergeCell ref="N7:S7"/>
    <mergeCell ref="A7:A9"/>
    <mergeCell ref="Z22:AE24"/>
    <mergeCell ref="AR22:AR24"/>
    <mergeCell ref="AF24:AH24"/>
    <mergeCell ref="G30:AC30"/>
    <mergeCell ref="Z32:AB32"/>
    <mergeCell ref="H33:S33"/>
    <mergeCell ref="AR13:AR15"/>
    <mergeCell ref="AF15:AH15"/>
    <mergeCell ref="AR16:AR18"/>
    <mergeCell ref="AF18:AH18"/>
    <mergeCell ref="AR19:AR21"/>
    <mergeCell ref="AF21:AH21"/>
    <mergeCell ref="AR7:AR9"/>
    <mergeCell ref="AF8:AH8"/>
    <mergeCell ref="AF9:AH9"/>
    <mergeCell ref="AI9:AK9"/>
    <mergeCell ref="AR10:AR12"/>
    <mergeCell ref="AF12:AH12"/>
    <mergeCell ref="C1:AH1"/>
    <mergeCell ref="C3:AH3"/>
    <mergeCell ref="T4:Z4"/>
    <mergeCell ref="AB4:AH4"/>
    <mergeCell ref="T5:AP5"/>
    <mergeCell ref="AF7:AH7"/>
    <mergeCell ref="B7:G7"/>
    <mergeCell ref="H7:M7"/>
    <mergeCell ref="T6:Y6"/>
    <mergeCell ref="T7:Y7"/>
    <mergeCell ref="H35:S35"/>
    <mergeCell ref="H36:S36"/>
    <mergeCell ref="H37:S37"/>
    <mergeCell ref="T19:Y21"/>
    <mergeCell ref="H13:M15"/>
    <mergeCell ref="N16:S18"/>
    <mergeCell ref="H34:S34"/>
    <mergeCell ref="D4:N4"/>
    <mergeCell ref="A5:P5"/>
    <mergeCell ref="E12:G12"/>
    <mergeCell ref="B10:D10"/>
    <mergeCell ref="E10:G10"/>
    <mergeCell ref="B11:D11"/>
    <mergeCell ref="E11:G11"/>
    <mergeCell ref="B12:D12"/>
    <mergeCell ref="H6:S6"/>
    <mergeCell ref="A11:A12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N48"/>
  <sheetViews>
    <sheetView tabSelected="1" zoomScalePageLayoutView="0" workbookViewId="0" topLeftCell="A1">
      <selection activeCell="F38" sqref="F38"/>
    </sheetView>
  </sheetViews>
  <sheetFormatPr defaultColWidth="11.421875" defaultRowHeight="12.75"/>
  <cols>
    <col min="1" max="1" width="6.57421875" style="0" customWidth="1"/>
  </cols>
  <sheetData>
    <row r="13" ht="33.75">
      <c r="A13" s="105" t="s">
        <v>134</v>
      </c>
    </row>
    <row r="14" spans="11:14" ht="12.75">
      <c r="K14" s="106"/>
      <c r="L14" s="107"/>
      <c r="M14" s="106"/>
      <c r="N14" s="107"/>
    </row>
    <row r="15" spans="1:14" ht="15.75">
      <c r="A15" s="40" t="str">
        <f>'Spielplan Sa'!A4</f>
        <v>weiblich U12</v>
      </c>
      <c r="K15" s="108"/>
      <c r="L15" s="108"/>
      <c r="M15" s="108"/>
      <c r="N15" s="108"/>
    </row>
    <row r="16" spans="11:14" ht="12.75">
      <c r="K16" s="108"/>
      <c r="L16" s="108"/>
      <c r="M16" s="108"/>
      <c r="N16" s="108"/>
    </row>
    <row r="17" spans="1:14" ht="15.75">
      <c r="A17" s="40"/>
      <c r="B17" s="40"/>
      <c r="I17" s="108"/>
      <c r="J17" s="108"/>
      <c r="K17" s="108"/>
      <c r="L17" s="108"/>
      <c r="M17" s="108"/>
      <c r="N17" s="108"/>
    </row>
    <row r="18" spans="1:14" ht="15.75">
      <c r="A18" s="40"/>
      <c r="B18" s="40"/>
      <c r="I18" s="108"/>
      <c r="J18" s="108"/>
      <c r="K18" s="108"/>
      <c r="L18" s="108"/>
      <c r="M18" s="108"/>
      <c r="N18" s="108"/>
    </row>
    <row r="19" spans="1:14" ht="18">
      <c r="A19" s="109" t="s">
        <v>135</v>
      </c>
      <c r="B19" s="109"/>
      <c r="C19" s="110"/>
      <c r="I19" s="108"/>
      <c r="J19" s="108"/>
      <c r="K19" s="108"/>
      <c r="L19" s="108"/>
      <c r="M19" s="108"/>
      <c r="N19" s="108"/>
    </row>
    <row r="20" spans="1:14" ht="12.75">
      <c r="A20" s="110"/>
      <c r="B20" s="110"/>
      <c r="C20" s="110"/>
      <c r="I20" s="108"/>
      <c r="J20" s="108"/>
      <c r="K20" s="108"/>
      <c r="L20" s="108"/>
      <c r="M20" s="108"/>
      <c r="N20" s="108"/>
    </row>
    <row r="21" spans="2:11" ht="30">
      <c r="B21" s="111" t="str">
        <f>IF('Ergebnisse So'!AK24+'Ergebnisse So'!AM24=0,"",IF('Ergebnisse So'!AK24=2,'Ergebnisse So'!H24,'Ergebnisse So'!J24))</f>
        <v>TSV Essel</v>
      </c>
      <c r="C21" s="112"/>
      <c r="D21" s="112"/>
      <c r="K21" s="113"/>
    </row>
    <row r="22" spans="2:14" ht="20.25">
      <c r="B22" s="23"/>
      <c r="I22" s="106"/>
      <c r="J22" s="107"/>
      <c r="K22" s="113"/>
      <c r="M22" s="108"/>
      <c r="N22" s="108"/>
    </row>
    <row r="23" spans="1:14" ht="18">
      <c r="A23" s="40" t="s">
        <v>11</v>
      </c>
      <c r="B23" s="37" t="str">
        <f>IF('Ergebnisse So'!AK24+'Ergebnisse So'!AM24=0,"",IF('Ergebnisse So'!AK24=2,'Ergebnisse So'!J24,'Ergebnisse So'!H24))</f>
        <v>SV Düdenbüttel</v>
      </c>
      <c r="C23" s="114"/>
      <c r="D23" s="114"/>
      <c r="E23" s="114"/>
      <c r="I23" s="113"/>
      <c r="J23" s="113"/>
      <c r="K23" s="113"/>
      <c r="L23" s="108"/>
      <c r="M23" s="108"/>
      <c r="N23" s="108"/>
    </row>
    <row r="24" spans="1:14" ht="18">
      <c r="A24" s="40" t="s">
        <v>13</v>
      </c>
      <c r="B24" s="37" t="str">
        <f>IF('Ergebnisse So'!AK23+'Ergebnisse So'!AM23=0,"",IF('Ergebnisse So'!AK23=2,'Ergebnisse So'!H23,'Ergebnisse So'!J23))</f>
        <v>Ahlhorner SV</v>
      </c>
      <c r="C24" s="114"/>
      <c r="D24" s="114"/>
      <c r="E24" s="114"/>
      <c r="I24" s="113"/>
      <c r="J24" s="113"/>
      <c r="K24" s="113"/>
      <c r="L24" s="108"/>
      <c r="M24" s="108"/>
      <c r="N24" s="108"/>
    </row>
    <row r="25" spans="1:14" ht="18">
      <c r="A25" s="40" t="s">
        <v>26</v>
      </c>
      <c r="B25" s="37" t="str">
        <f>IF('Ergebnisse So'!AK23+'Ergebnisse So'!AM23=0,"",IF('Ergebnisse So'!AK23=2,'Ergebnisse So'!J23,'Ergebnisse So'!H23))</f>
        <v>TV Brettorf</v>
      </c>
      <c r="C25" s="114"/>
      <c r="D25" s="114"/>
      <c r="E25" s="114"/>
      <c r="I25" s="108"/>
      <c r="J25" s="108"/>
      <c r="K25" s="108"/>
      <c r="L25" s="108"/>
      <c r="M25" s="108"/>
      <c r="N25" s="108"/>
    </row>
    <row r="26" spans="1:14" ht="18">
      <c r="A26" s="40" t="s">
        <v>27</v>
      </c>
      <c r="B26" s="37" t="str">
        <f>IF('Ergebnisse So'!AK21+'Ergebnisse So'!AM21=0,"",IF('Ergebnisse So'!AK21=2,'Ergebnisse So'!H21,'Ergebnisse So'!J21))</f>
        <v>TV Herrnwahltann</v>
      </c>
      <c r="C26" s="114"/>
      <c r="D26" s="114"/>
      <c r="E26" s="114"/>
      <c r="I26" s="108"/>
      <c r="J26" s="108"/>
      <c r="K26" s="115"/>
      <c r="L26" s="108"/>
      <c r="M26" s="108"/>
      <c r="N26" s="108"/>
    </row>
    <row r="27" spans="1:14" ht="18">
      <c r="A27" s="40" t="s">
        <v>28</v>
      </c>
      <c r="B27" s="37" t="str">
        <f>IF('Ergebnisse So'!AK21+'Ergebnisse So'!AM21=0,"",IF('Ergebnisse So'!AK21=2,'Ergebnisse So'!J21,'Ergebnisse So'!H21))</f>
        <v>MTV Wangersen</v>
      </c>
      <c r="C27" s="114"/>
      <c r="D27" s="114"/>
      <c r="E27" s="114"/>
      <c r="I27" s="108"/>
      <c r="J27" s="108"/>
      <c r="K27" s="115"/>
      <c r="L27" s="108"/>
      <c r="M27" s="108"/>
      <c r="N27" s="108"/>
    </row>
    <row r="28" spans="1:13" ht="18">
      <c r="A28" s="40" t="s">
        <v>42</v>
      </c>
      <c r="B28" s="37" t="str">
        <f>IF('Ergebnisse So'!AK22+'Ergebnisse So'!AM22=0,"",IF('Ergebnisse So'!AK22=2,'Ergebnisse So'!H22,'Ergebnisse So'!J22))</f>
        <v>TG Biberach</v>
      </c>
      <c r="C28" s="114"/>
      <c r="D28" s="114"/>
      <c r="E28" s="114"/>
      <c r="I28" s="108"/>
      <c r="J28" s="108"/>
      <c r="K28" s="115"/>
      <c r="L28" s="108"/>
      <c r="M28" s="108"/>
    </row>
    <row r="29" spans="1:13" ht="18">
      <c r="A29" s="40" t="s">
        <v>136</v>
      </c>
      <c r="B29" s="37" t="str">
        <f>IF('Ergebnisse So'!AK22+'Ergebnisse So'!AM22=0,"",IF('Ergebnisse So'!AK22=2,'Ergebnisse So'!J22,'Ergebnisse So'!H22))</f>
        <v>TuS Wakendorf-Götzb.</v>
      </c>
      <c r="C29" s="114"/>
      <c r="D29" s="114"/>
      <c r="E29" s="114"/>
      <c r="I29" s="108"/>
      <c r="J29" s="108"/>
      <c r="K29" s="115"/>
      <c r="L29" s="108"/>
      <c r="M29" s="108"/>
    </row>
    <row r="30" spans="1:12" ht="18">
      <c r="A30" s="40" t="s">
        <v>137</v>
      </c>
      <c r="B30" s="37" t="str">
        <f>IF('Ergebnisse So'!AK20+'Ergebnisse So'!AM20=0,"",IF('Ergebnisse So'!AK20=2,'Ergebnisse So'!H20,'Ergebnisse So'!J20))</f>
        <v>SV Energie Görlitz</v>
      </c>
      <c r="C30" s="114"/>
      <c r="D30" s="114"/>
      <c r="E30" s="114"/>
      <c r="I30" s="54"/>
      <c r="J30" s="54"/>
      <c r="K30" s="54"/>
      <c r="L30" s="5"/>
    </row>
    <row r="31" spans="1:12" ht="18">
      <c r="A31" s="40" t="s">
        <v>138</v>
      </c>
      <c r="B31" s="37" t="str">
        <f>IF('Ergebnisse So'!AK20+'Ergebnisse So'!AM20=0,"",IF('Ergebnisse So'!AK20=2,'Ergebnisse So'!J20,'Ergebnisse So'!H20))</f>
        <v>VfK Berlin</v>
      </c>
      <c r="C31" s="114"/>
      <c r="D31" s="114"/>
      <c r="E31" s="114"/>
      <c r="I31" s="108"/>
      <c r="J31" s="108"/>
      <c r="K31" s="115"/>
      <c r="L31" s="108"/>
    </row>
    <row r="32" spans="1:12" ht="18">
      <c r="A32" s="40" t="s">
        <v>139</v>
      </c>
      <c r="B32" s="37" t="str">
        <f>IF('Ergebnisse So'!AK18+'Ergebnisse So'!AM18=0,"",IF('Ergebnisse So'!AK18=2,'Ergebnisse So'!H18,'Ergebnisse So'!J18))</f>
        <v>TV Stammbach</v>
      </c>
      <c r="C32" s="114"/>
      <c r="D32" s="114"/>
      <c r="E32" s="114"/>
      <c r="I32" s="108"/>
      <c r="J32" s="108"/>
      <c r="K32" s="115"/>
      <c r="L32" s="108"/>
    </row>
    <row r="33" spans="1:12" ht="18">
      <c r="A33" s="40" t="s">
        <v>140</v>
      </c>
      <c r="B33" s="37" t="str">
        <f>IF('Ergebnisse So'!AK18+'Ergebnisse So'!AM18=0,"",IF('Ergebnisse So'!AK18=2,'Ergebnisse So'!J18,'Ergebnisse So'!H18))</f>
        <v>TSV Breitenberg</v>
      </c>
      <c r="C33" s="114"/>
      <c r="D33" s="114"/>
      <c r="E33" s="114"/>
      <c r="I33" s="108"/>
      <c r="J33" s="108"/>
      <c r="K33" s="115"/>
      <c r="L33" s="108"/>
    </row>
    <row r="34" spans="1:12" ht="18">
      <c r="A34" s="40" t="s">
        <v>141</v>
      </c>
      <c r="B34" s="37" t="str">
        <f>'Gruppe E'!H33</f>
        <v>Hammer SC</v>
      </c>
      <c r="C34" s="114"/>
      <c r="D34" s="114"/>
      <c r="E34" s="114"/>
      <c r="I34" s="108"/>
      <c r="J34" s="108"/>
      <c r="K34" s="115"/>
      <c r="L34" s="108"/>
    </row>
    <row r="35" spans="1:12" ht="18">
      <c r="A35" s="40" t="s">
        <v>142</v>
      </c>
      <c r="B35" s="37" t="str">
        <f>'Gruppe E'!H34</f>
        <v>TuS Wickrath</v>
      </c>
      <c r="C35" s="114"/>
      <c r="D35" s="114"/>
      <c r="E35" s="114"/>
      <c r="I35" s="108"/>
      <c r="J35" s="108"/>
      <c r="K35" s="115"/>
      <c r="L35" s="108"/>
    </row>
    <row r="36" spans="1:12" ht="18">
      <c r="A36" s="40" t="s">
        <v>143</v>
      </c>
      <c r="B36" s="37" t="str">
        <f>'Gruppe E'!H35</f>
        <v>TV Unterhaugstett</v>
      </c>
      <c r="C36" s="114"/>
      <c r="D36" s="114"/>
      <c r="E36" s="114"/>
      <c r="I36" s="108"/>
      <c r="J36" s="108"/>
      <c r="K36" s="115"/>
      <c r="L36" s="108"/>
    </row>
    <row r="37" spans="1:12" ht="18">
      <c r="A37" s="40" t="s">
        <v>144</v>
      </c>
      <c r="B37" s="37" t="str">
        <f>'Gruppe E'!H36</f>
        <v>TSV Gnutz</v>
      </c>
      <c r="C37" s="114"/>
      <c r="D37" s="114"/>
      <c r="E37" s="114"/>
      <c r="I37" s="108"/>
      <c r="J37" s="108"/>
      <c r="K37" s="115"/>
      <c r="L37" s="5"/>
    </row>
    <row r="38" spans="1:12" ht="18">
      <c r="A38" s="40" t="s">
        <v>145</v>
      </c>
      <c r="B38" s="37" t="str">
        <f>'Gruppe E'!H37</f>
        <v>TV Huntlosen</v>
      </c>
      <c r="C38" s="114"/>
      <c r="D38" s="114"/>
      <c r="E38" s="114"/>
      <c r="I38" s="5"/>
      <c r="J38" s="5"/>
      <c r="K38" s="5"/>
      <c r="L38" s="5"/>
    </row>
    <row r="39" spans="1:12" ht="18">
      <c r="A39" s="40"/>
      <c r="B39" s="37"/>
      <c r="C39" s="37"/>
      <c r="D39" s="37"/>
      <c r="E39" s="114"/>
      <c r="I39" s="5"/>
      <c r="J39" s="5"/>
      <c r="K39" s="5"/>
      <c r="L39" s="5"/>
    </row>
    <row r="40" spans="1:5" ht="18">
      <c r="A40" s="40"/>
      <c r="B40" s="37"/>
      <c r="C40" s="37"/>
      <c r="D40" s="37"/>
      <c r="E40" s="114"/>
    </row>
    <row r="41" spans="1:5" ht="18">
      <c r="A41" s="40"/>
      <c r="B41" s="37"/>
      <c r="C41" s="37"/>
      <c r="D41" s="37"/>
      <c r="E41" s="114"/>
    </row>
    <row r="42" spans="1:5" ht="18">
      <c r="A42" s="40"/>
      <c r="B42" s="37"/>
      <c r="C42" s="37"/>
      <c r="D42" s="37"/>
      <c r="E42" s="114"/>
    </row>
    <row r="43" spans="1:5" ht="18">
      <c r="A43" s="40"/>
      <c r="B43" s="37"/>
      <c r="C43" s="37"/>
      <c r="D43" s="37"/>
      <c r="E43" s="114"/>
    </row>
    <row r="44" spans="1:5" ht="18">
      <c r="A44" s="40"/>
      <c r="B44" s="37"/>
      <c r="C44" s="37"/>
      <c r="D44" s="37"/>
      <c r="E44" s="114"/>
    </row>
    <row r="45" spans="1:5" ht="18">
      <c r="A45" s="40"/>
      <c r="B45" s="37"/>
      <c r="C45" s="37"/>
      <c r="D45" s="37"/>
      <c r="E45" s="114"/>
    </row>
    <row r="46" spans="2:5" ht="18">
      <c r="B46" s="114"/>
      <c r="C46" s="114"/>
      <c r="D46" s="114"/>
      <c r="E46" s="114"/>
    </row>
    <row r="47" spans="2:5" ht="18">
      <c r="B47" s="114"/>
      <c r="C47" s="114"/>
      <c r="D47" s="114"/>
      <c r="E47" s="114"/>
    </row>
    <row r="48" spans="2:5" ht="18">
      <c r="B48" s="114"/>
      <c r="C48" s="114"/>
      <c r="D48" s="114"/>
      <c r="E48" s="114"/>
    </row>
  </sheetData>
  <sheetProtection/>
  <printOptions/>
  <pageMargins left="0.7086614173228347" right="0.7086614173228347" top="0.3937007874015748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47"/>
  <sheetViews>
    <sheetView zoomScalePageLayoutView="0" workbookViewId="0" topLeftCell="V4">
      <selection activeCell="BE113" sqref="BE113"/>
    </sheetView>
  </sheetViews>
  <sheetFormatPr defaultColWidth="11.421875" defaultRowHeight="12.75"/>
  <cols>
    <col min="1" max="1" width="3.00390625" style="132" hidden="1" customWidth="1"/>
    <col min="2" max="2" width="10.140625" style="132" hidden="1" customWidth="1"/>
    <col min="3" max="3" width="11.421875" style="132" hidden="1" customWidth="1"/>
    <col min="4" max="4" width="8.421875" style="132" hidden="1" customWidth="1"/>
    <col min="5" max="5" width="5.57421875" style="265" hidden="1" customWidth="1"/>
    <col min="6" max="6" width="4.57421875" style="265" hidden="1" customWidth="1"/>
    <col min="7" max="7" width="6.28125" style="265" customWidth="1"/>
    <col min="8" max="8" width="27.00390625" style="132" customWidth="1"/>
    <col min="9" max="9" width="2.8515625" style="132" customWidth="1"/>
    <col min="10" max="10" width="27.00390625" style="132" customWidth="1"/>
    <col min="11" max="11" width="1.7109375" style="132" customWidth="1"/>
    <col min="12" max="12" width="27.00390625" style="132" customWidth="1"/>
    <col min="13" max="13" width="27.00390625" style="132" hidden="1" customWidth="1"/>
    <col min="14" max="14" width="3.28125" style="132" hidden="1" customWidth="1"/>
    <col min="15" max="16" width="27.00390625" style="132" hidden="1" customWidth="1"/>
    <col min="17" max="17" width="4.7109375" style="132" customWidth="1"/>
    <col min="18" max="18" width="1.7109375" style="133" customWidth="1"/>
    <col min="19" max="19" width="4.7109375" style="132" customWidth="1"/>
    <col min="20" max="20" width="2.28125" style="134" customWidth="1"/>
    <col min="21" max="21" width="4.7109375" style="132" customWidth="1"/>
    <col min="22" max="22" width="1.7109375" style="133" customWidth="1"/>
    <col min="23" max="23" width="4.7109375" style="132" customWidth="1"/>
    <col min="24" max="24" width="2.28125" style="134" customWidth="1"/>
    <col min="25" max="25" width="4.7109375" style="132" hidden="1" customWidth="1"/>
    <col min="26" max="26" width="1.7109375" style="133" hidden="1" customWidth="1"/>
    <col min="27" max="27" width="4.7109375" style="132" hidden="1" customWidth="1"/>
    <col min="28" max="33" width="3.57421875" style="132" hidden="1" customWidth="1"/>
    <col min="34" max="34" width="3.00390625" style="132" customWidth="1"/>
    <col min="35" max="35" width="1.421875" style="132" customWidth="1"/>
    <col min="36" max="36" width="2.7109375" style="132" customWidth="1"/>
    <col min="37" max="37" width="3.00390625" style="132" customWidth="1"/>
    <col min="38" max="38" width="1.421875" style="132" customWidth="1"/>
    <col min="39" max="39" width="3.00390625" style="132" customWidth="1"/>
    <col min="40" max="40" width="10.140625" style="132" hidden="1" customWidth="1"/>
    <col min="41" max="41" width="11.421875" style="132" hidden="1" customWidth="1"/>
    <col min="42" max="42" width="4.00390625" style="132" hidden="1" customWidth="1"/>
    <col min="43" max="43" width="3.7109375" style="265" hidden="1" customWidth="1"/>
    <col min="44" max="44" width="4.57421875" style="265" hidden="1" customWidth="1"/>
    <col min="45" max="45" width="4.57421875" style="265" customWidth="1"/>
    <col min="46" max="46" width="27.00390625" style="132" customWidth="1"/>
    <col min="47" max="47" width="3.00390625" style="132" customWidth="1"/>
    <col min="48" max="48" width="27.00390625" style="132" customWidth="1"/>
    <col min="49" max="49" width="0.9921875" style="132" customWidth="1"/>
    <col min="50" max="50" width="27.00390625" style="132" customWidth="1"/>
    <col min="51" max="51" width="4.7109375" style="132" customWidth="1"/>
    <col min="52" max="52" width="1.7109375" style="133" customWidth="1"/>
    <col min="53" max="53" width="4.7109375" style="132" customWidth="1"/>
    <col min="54" max="54" width="2.28125" style="132" customWidth="1"/>
    <col min="55" max="55" width="4.7109375" style="132" customWidth="1"/>
    <col min="56" max="56" width="1.7109375" style="133" customWidth="1"/>
    <col min="57" max="57" width="4.7109375" style="132" customWidth="1"/>
    <col min="58" max="58" width="2.28125" style="132" customWidth="1"/>
    <col min="59" max="59" width="4.7109375" style="132" hidden="1" customWidth="1"/>
    <col min="60" max="60" width="1.7109375" style="133" hidden="1" customWidth="1"/>
    <col min="61" max="61" width="4.7109375" style="132" hidden="1" customWidth="1"/>
    <col min="62" max="67" width="4.00390625" style="132" hidden="1" customWidth="1"/>
    <col min="68" max="68" width="2.8515625" style="132" customWidth="1"/>
    <col min="69" max="69" width="2.421875" style="132" customWidth="1"/>
    <col min="70" max="70" width="2.57421875" style="132" customWidth="1"/>
    <col min="71" max="71" width="3.00390625" style="132" customWidth="1"/>
    <col min="72" max="72" width="2.00390625" style="132" customWidth="1"/>
    <col min="73" max="73" width="3.7109375" style="132" customWidth="1"/>
    <col min="74" max="16384" width="11.421875" style="132" customWidth="1"/>
  </cols>
  <sheetData>
    <row r="1" ht="12.75">
      <c r="BQ1" s="135"/>
    </row>
    <row r="2" spans="10:69" ht="18">
      <c r="J2" s="136" t="s">
        <v>241</v>
      </c>
      <c r="K2" s="136"/>
      <c r="L2" s="136"/>
      <c r="M2" s="136"/>
      <c r="N2" s="136"/>
      <c r="O2" s="136"/>
      <c r="P2" s="136"/>
      <c r="BQ2" s="135"/>
    </row>
    <row r="3" ht="25.5" customHeight="1">
      <c r="BQ3" s="135"/>
    </row>
    <row r="4" spans="7:69" ht="25.5" customHeight="1">
      <c r="G4" s="267" t="s">
        <v>8</v>
      </c>
      <c r="H4" s="136"/>
      <c r="AS4" s="267" t="s">
        <v>23</v>
      </c>
      <c r="AT4" s="136"/>
      <c r="BQ4" s="135"/>
    </row>
    <row r="5" spans="2:73" ht="25.5" customHeight="1">
      <c r="B5" s="133" t="s">
        <v>149</v>
      </c>
      <c r="C5" s="133" t="s">
        <v>48</v>
      </c>
      <c r="D5" s="133" t="s">
        <v>151</v>
      </c>
      <c r="E5" s="266" t="s">
        <v>2</v>
      </c>
      <c r="F5" s="266" t="s">
        <v>53</v>
      </c>
      <c r="G5" s="265" t="s">
        <v>30</v>
      </c>
      <c r="Q5" s="569" t="s">
        <v>20</v>
      </c>
      <c r="R5" s="570"/>
      <c r="S5" s="571"/>
      <c r="T5" s="137"/>
      <c r="U5" s="569" t="s">
        <v>21</v>
      </c>
      <c r="V5" s="570"/>
      <c r="W5" s="570"/>
      <c r="X5" s="500"/>
      <c r="Y5" s="569" t="s">
        <v>22</v>
      </c>
      <c r="Z5" s="570"/>
      <c r="AA5" s="571"/>
      <c r="AB5" s="138"/>
      <c r="AC5" s="138"/>
      <c r="AD5" s="138"/>
      <c r="AE5" s="138"/>
      <c r="AF5" s="138"/>
      <c r="AG5" s="138"/>
      <c r="AH5" s="139" t="s">
        <v>18</v>
      </c>
      <c r="AI5" s="138"/>
      <c r="AJ5" s="140"/>
      <c r="AK5" s="139" t="s">
        <v>19</v>
      </c>
      <c r="AL5" s="138"/>
      <c r="AM5" s="141"/>
      <c r="AN5" s="133" t="s">
        <v>149</v>
      </c>
      <c r="AO5" s="133" t="s">
        <v>48</v>
      </c>
      <c r="AP5" s="133" t="s">
        <v>151</v>
      </c>
      <c r="AQ5" s="266" t="s">
        <v>2</v>
      </c>
      <c r="AR5" s="266" t="s">
        <v>53</v>
      </c>
      <c r="AS5" s="275" t="s">
        <v>31</v>
      </c>
      <c r="AT5" s="142"/>
      <c r="AU5" s="142"/>
      <c r="AV5" s="142"/>
      <c r="AW5" s="142"/>
      <c r="AX5" s="142"/>
      <c r="AY5" s="569" t="s">
        <v>20</v>
      </c>
      <c r="AZ5" s="570"/>
      <c r="BA5" s="571"/>
      <c r="BB5" s="137"/>
      <c r="BC5" s="569" t="s">
        <v>21</v>
      </c>
      <c r="BD5" s="570"/>
      <c r="BE5" s="571"/>
      <c r="BF5" s="137"/>
      <c r="BG5" s="569" t="s">
        <v>22</v>
      </c>
      <c r="BH5" s="570"/>
      <c r="BI5" s="571"/>
      <c r="BJ5" s="143"/>
      <c r="BK5" s="143"/>
      <c r="BL5" s="143"/>
      <c r="BM5" s="143"/>
      <c r="BN5" s="143"/>
      <c r="BO5" s="143"/>
      <c r="BP5" s="144" t="s">
        <v>18</v>
      </c>
      <c r="BQ5" s="145"/>
      <c r="BR5" s="146"/>
      <c r="BS5" s="144" t="s">
        <v>19</v>
      </c>
      <c r="BT5" s="147"/>
      <c r="BU5" s="148"/>
    </row>
    <row r="6" spans="2:73" s="265" customFormat="1" ht="25.5" customHeight="1" hidden="1">
      <c r="B6" s="265">
        <v>2</v>
      </c>
      <c r="C6" s="265">
        <v>3</v>
      </c>
      <c r="D6" s="265">
        <v>4</v>
      </c>
      <c r="E6" s="265">
        <v>5</v>
      </c>
      <c r="F6" s="265">
        <v>6</v>
      </c>
      <c r="G6" s="265">
        <v>7</v>
      </c>
      <c r="H6" s="265">
        <v>8</v>
      </c>
      <c r="I6" s="265">
        <v>9</v>
      </c>
      <c r="J6" s="265">
        <v>10</v>
      </c>
      <c r="K6" s="265">
        <v>11</v>
      </c>
      <c r="L6" s="265">
        <v>12</v>
      </c>
      <c r="M6" s="265">
        <v>13</v>
      </c>
      <c r="N6" s="265">
        <v>14</v>
      </c>
      <c r="O6" s="265">
        <v>15</v>
      </c>
      <c r="P6" s="265">
        <v>16</v>
      </c>
      <c r="Q6" s="280"/>
      <c r="R6" s="281"/>
      <c r="S6" s="280"/>
      <c r="T6" s="282"/>
      <c r="U6" s="280"/>
      <c r="V6" s="283"/>
      <c r="W6" s="280"/>
      <c r="X6" s="501"/>
      <c r="Y6" s="280"/>
      <c r="Z6" s="283"/>
      <c r="AA6" s="280"/>
      <c r="AB6" s="284"/>
      <c r="AC6" s="284"/>
      <c r="AD6" s="284"/>
      <c r="AE6" s="284"/>
      <c r="AF6" s="284"/>
      <c r="AG6" s="284"/>
      <c r="AH6" s="285"/>
      <c r="AI6" s="285"/>
      <c r="AJ6" s="285"/>
      <c r="AK6" s="285"/>
      <c r="AL6" s="285"/>
      <c r="AM6" s="502"/>
      <c r="AS6" s="269"/>
      <c r="AT6" s="286"/>
      <c r="AU6" s="287"/>
      <c r="AV6" s="286"/>
      <c r="AW6" s="286"/>
      <c r="AX6" s="286"/>
      <c r="AY6" s="280"/>
      <c r="AZ6" s="283"/>
      <c r="BA6" s="280"/>
      <c r="BB6" s="282"/>
      <c r="BC6" s="280"/>
      <c r="BD6" s="283"/>
      <c r="BE6" s="280"/>
      <c r="BF6" s="282"/>
      <c r="BG6" s="280"/>
      <c r="BH6" s="283"/>
      <c r="BI6" s="280"/>
      <c r="BJ6" s="284"/>
      <c r="BK6" s="284"/>
      <c r="BL6" s="284"/>
      <c r="BM6" s="284"/>
      <c r="BN6" s="284"/>
      <c r="BO6" s="284"/>
      <c r="BP6" s="285"/>
      <c r="BQ6" s="285"/>
      <c r="BR6" s="285"/>
      <c r="BS6" s="285"/>
      <c r="BT6" s="285"/>
      <c r="BU6" s="285"/>
    </row>
    <row r="7" spans="1:73" ht="25.5" customHeight="1">
      <c r="A7" s="265">
        <f>G7</f>
        <v>1</v>
      </c>
      <c r="B7" s="264">
        <f>'Spielplan Sa'!F$2</f>
        <v>42616</v>
      </c>
      <c r="C7" s="132" t="str">
        <f>'Spielplan Sa'!A$4</f>
        <v>weiblich U12</v>
      </c>
      <c r="D7" s="132" t="s">
        <v>168</v>
      </c>
      <c r="E7" s="265">
        <v>1</v>
      </c>
      <c r="F7" s="265">
        <v>5</v>
      </c>
      <c r="G7" s="268">
        <v>1</v>
      </c>
      <c r="H7" s="149" t="str">
        <f>'Spielplan Sa'!D14</f>
        <v>Ahlhorner SV</v>
      </c>
      <c r="I7" s="150" t="s">
        <v>7</v>
      </c>
      <c r="J7" s="149" t="str">
        <f>'Spielplan Sa'!D15</f>
        <v>TG Biberach</v>
      </c>
      <c r="K7" s="149"/>
      <c r="L7" s="149" t="str">
        <f>'Spielplan Sa'!F15</f>
        <v>MTV Wangersen</v>
      </c>
      <c r="M7" s="149"/>
      <c r="N7" s="149"/>
      <c r="O7" s="149"/>
      <c r="P7" s="149"/>
      <c r="Q7" s="130">
        <v>11</v>
      </c>
      <c r="R7" s="257" t="s">
        <v>10</v>
      </c>
      <c r="S7" s="130">
        <v>5</v>
      </c>
      <c r="T7" s="258"/>
      <c r="U7" s="130">
        <v>11</v>
      </c>
      <c r="V7" s="259" t="s">
        <v>10</v>
      </c>
      <c r="W7" s="131">
        <v>5</v>
      </c>
      <c r="X7" s="260"/>
      <c r="Y7" s="130"/>
      <c r="Z7" s="259" t="s">
        <v>10</v>
      </c>
      <c r="AA7" s="130"/>
      <c r="AB7" s="151">
        <f aca="true" t="shared" si="0" ref="AB7:AB12">IF(Q7=S7,"",IF(Q7&gt;S7,1,0))</f>
        <v>1</v>
      </c>
      <c r="AC7" s="151">
        <f aca="true" t="shared" si="1" ref="AC7:AC12">IF(U7=W7,"",IF(U7&gt;W7,1,0))</f>
        <v>1</v>
      </c>
      <c r="AD7" s="151">
        <f aca="true" t="shared" si="2" ref="AD7:AD12">IF(Y7=AA7,"",IF(Y7&gt;AA7,1,0))</f>
      </c>
      <c r="AE7" s="151">
        <f aca="true" t="shared" si="3" ref="AE7:AE12">IF(Q7=S7,"",IF(Q7&lt;S7,1,0))</f>
        <v>0</v>
      </c>
      <c r="AF7" s="151">
        <f aca="true" t="shared" si="4" ref="AF7:AF12">IF(U7=W7,"",IF(U7&lt;W7,1,0))</f>
        <v>0</v>
      </c>
      <c r="AG7" s="151">
        <f aca="true" t="shared" si="5" ref="AG7:AG12">IF(Y7=AA7,"",IF(Y7&lt;AA7,1,0))</f>
      </c>
      <c r="AH7" s="152">
        <f aca="true" t="shared" si="6" ref="AH7:AH12">COUNTIF(AB7:AD7,1)</f>
        <v>2</v>
      </c>
      <c r="AI7" s="152" t="s">
        <v>10</v>
      </c>
      <c r="AJ7" s="152">
        <f aca="true" t="shared" si="7" ref="AJ7:AJ12">COUNTIF(AE7:AG7,1)</f>
        <v>0</v>
      </c>
      <c r="AK7" s="152">
        <f aca="true" t="shared" si="8" ref="AK7:AK12">IF(AH7=2,2,IF(AJ7=2,0,AH7))</f>
        <v>2</v>
      </c>
      <c r="AL7" s="152" t="s">
        <v>10</v>
      </c>
      <c r="AM7" s="152">
        <f aca="true" t="shared" si="9" ref="AM7:AM12">IF(AJ7=2,2,IF(AH7=2,0,AJ7))</f>
        <v>0</v>
      </c>
      <c r="AN7" s="264">
        <f>'Spielplan Sa'!F$2</f>
        <v>42616</v>
      </c>
      <c r="AO7" s="132" t="str">
        <f>'Spielplan Sa'!A$4</f>
        <v>weiblich U12</v>
      </c>
      <c r="AP7" s="132" t="s">
        <v>150</v>
      </c>
      <c r="AQ7" s="265">
        <v>1</v>
      </c>
      <c r="AR7" s="265">
        <v>7</v>
      </c>
      <c r="AS7" s="268">
        <v>31</v>
      </c>
      <c r="AT7" s="149" t="str">
        <f>'Spielplan Sa'!N14</f>
        <v>SV Düdenbüttel</v>
      </c>
      <c r="AU7" s="150" t="s">
        <v>7</v>
      </c>
      <c r="AV7" s="149" t="str">
        <f>'Spielplan Sa'!N15</f>
        <v>TV Unterhaugstett</v>
      </c>
      <c r="AW7" s="149">
        <f>'Spielplan Sa'!O15</f>
        <v>0</v>
      </c>
      <c r="AX7" s="149" t="str">
        <f>'Spielplan Sa'!P15</f>
        <v>TV Stammbach</v>
      </c>
      <c r="AY7" s="130">
        <v>11</v>
      </c>
      <c r="AZ7" s="259" t="s">
        <v>10</v>
      </c>
      <c r="BA7" s="130">
        <v>3</v>
      </c>
      <c r="BB7" s="258"/>
      <c r="BC7" s="130">
        <v>11</v>
      </c>
      <c r="BD7" s="259" t="s">
        <v>10</v>
      </c>
      <c r="BE7" s="130">
        <v>3</v>
      </c>
      <c r="BF7" s="260"/>
      <c r="BG7" s="130"/>
      <c r="BH7" s="259" t="s">
        <v>10</v>
      </c>
      <c r="BI7" s="130"/>
      <c r="BJ7" s="151">
        <f aca="true" t="shared" si="10" ref="BJ7:BJ12">IF(AY7=BA7,"",IF(AY7&gt;BA7,1,0))</f>
        <v>1</v>
      </c>
      <c r="BK7" s="151">
        <f aca="true" t="shared" si="11" ref="BK7:BK12">IF(BC7=BE7,"",IF(BC7&gt;BE7,1,0))</f>
        <v>1</v>
      </c>
      <c r="BL7" s="151">
        <f aca="true" t="shared" si="12" ref="BL7:BL12">IF(BG7=BI7,"",IF(BG7&gt;BI7,1,0))</f>
      </c>
      <c r="BM7" s="151">
        <f aca="true" t="shared" si="13" ref="BM7:BM12">IF(AY7=BA7,"",IF(AY7&lt;BA7,1,0))</f>
        <v>0</v>
      </c>
      <c r="BN7" s="151">
        <f aca="true" t="shared" si="14" ref="BN7:BN12">IF(BC7=BE7,"",IF(BC7&lt;BE7,1,0))</f>
        <v>0</v>
      </c>
      <c r="BO7" s="151">
        <f aca="true" t="shared" si="15" ref="BO7:BO12">IF(BG7=BI7,"",IF(BG7&lt;BI7,1,0))</f>
      </c>
      <c r="BP7" s="152">
        <f aca="true" t="shared" si="16" ref="BP7:BP12">COUNTIF(BJ7:BL7,1)</f>
        <v>2</v>
      </c>
      <c r="BQ7" s="152" t="s">
        <v>10</v>
      </c>
      <c r="BR7" s="152">
        <f aca="true" t="shared" si="17" ref="BR7:BR12">COUNTIF(BM7:BO7,1)</f>
        <v>0</v>
      </c>
      <c r="BS7" s="152">
        <f aca="true" t="shared" si="18" ref="BS7:BS12">IF(BP7=2,2,IF(BR7=2,0,BP7))</f>
        <v>2</v>
      </c>
      <c r="BT7" s="152" t="s">
        <v>10</v>
      </c>
      <c r="BU7" s="152">
        <f aca="true" t="shared" si="19" ref="BU7:BU12">IF(BR7=2,2,IF(BP7=2,0,BR7))</f>
        <v>0</v>
      </c>
    </row>
    <row r="8" spans="1:73" ht="25.5" customHeight="1">
      <c r="A8" s="265">
        <f aca="true" t="shared" si="20" ref="A8:A21">G8</f>
        <v>2</v>
      </c>
      <c r="B8" s="264">
        <f>'Spielplan Sa'!F$2</f>
        <v>42616</v>
      </c>
      <c r="C8" s="132" t="str">
        <f>'Spielplan Sa'!A$4</f>
        <v>weiblich U12</v>
      </c>
      <c r="D8" s="132" t="s">
        <v>168</v>
      </c>
      <c r="E8" s="265">
        <v>2</v>
      </c>
      <c r="F8" s="265">
        <v>5</v>
      </c>
      <c r="G8" s="268">
        <v>2</v>
      </c>
      <c r="H8" s="149" t="str">
        <f>'Spielplan Sa'!D16</f>
        <v>Hammer SC</v>
      </c>
      <c r="I8" s="150" t="s">
        <v>7</v>
      </c>
      <c r="J8" s="149" t="str">
        <f>'Spielplan Sa'!D17</f>
        <v>MTV Wangersen</v>
      </c>
      <c r="K8" s="149"/>
      <c r="L8" s="149" t="str">
        <f>'Spielplan Sa'!F17</f>
        <v>TG Biberach</v>
      </c>
      <c r="M8" s="149"/>
      <c r="N8" s="149"/>
      <c r="O8" s="149"/>
      <c r="P8" s="149"/>
      <c r="Q8" s="130">
        <v>6</v>
      </c>
      <c r="R8" s="257" t="s">
        <v>10</v>
      </c>
      <c r="S8" s="130">
        <v>11</v>
      </c>
      <c r="T8" s="258"/>
      <c r="U8" s="130">
        <v>6</v>
      </c>
      <c r="V8" s="259" t="s">
        <v>10</v>
      </c>
      <c r="W8" s="131">
        <v>11</v>
      </c>
      <c r="X8" s="260"/>
      <c r="Y8" s="130"/>
      <c r="Z8" s="259" t="s">
        <v>10</v>
      </c>
      <c r="AA8" s="130"/>
      <c r="AB8" s="151">
        <f t="shared" si="0"/>
        <v>0</v>
      </c>
      <c r="AC8" s="151">
        <f t="shared" si="1"/>
        <v>0</v>
      </c>
      <c r="AD8" s="151">
        <f t="shared" si="2"/>
      </c>
      <c r="AE8" s="151">
        <f t="shared" si="3"/>
        <v>1</v>
      </c>
      <c r="AF8" s="151">
        <f t="shared" si="4"/>
        <v>1</v>
      </c>
      <c r="AG8" s="151">
        <f t="shared" si="5"/>
      </c>
      <c r="AH8" s="152">
        <f t="shared" si="6"/>
        <v>0</v>
      </c>
      <c r="AI8" s="152" t="s">
        <v>10</v>
      </c>
      <c r="AJ8" s="152">
        <f t="shared" si="7"/>
        <v>2</v>
      </c>
      <c r="AK8" s="152">
        <f t="shared" si="8"/>
        <v>0</v>
      </c>
      <c r="AL8" s="152" t="s">
        <v>10</v>
      </c>
      <c r="AM8" s="152">
        <f t="shared" si="9"/>
        <v>2</v>
      </c>
      <c r="AN8" s="264">
        <f>'Spielplan Sa'!F$2</f>
        <v>42616</v>
      </c>
      <c r="AO8" s="132" t="str">
        <f>'Spielplan Sa'!A$4</f>
        <v>weiblich U12</v>
      </c>
      <c r="AP8" s="132" t="s">
        <v>150</v>
      </c>
      <c r="AQ8" s="265">
        <v>2</v>
      </c>
      <c r="AR8" s="265">
        <v>7</v>
      </c>
      <c r="AS8" s="268">
        <v>32</v>
      </c>
      <c r="AT8" s="149" t="str">
        <f>'Spielplan Sa'!N16</f>
        <v>TuS Wakendorf-Götzb.</v>
      </c>
      <c r="AU8" s="150" t="s">
        <v>7</v>
      </c>
      <c r="AV8" s="149" t="str">
        <f>'Spielplan Sa'!N17</f>
        <v>TV Stammbach</v>
      </c>
      <c r="AW8" s="149">
        <f>'Spielplan Sa'!O17</f>
        <v>0</v>
      </c>
      <c r="AX8" s="149" t="str">
        <f>'Spielplan Sa'!P17</f>
        <v>TV Unterhaugstett</v>
      </c>
      <c r="AY8" s="130">
        <v>15</v>
      </c>
      <c r="AZ8" s="259" t="s">
        <v>10</v>
      </c>
      <c r="BA8" s="130">
        <v>13</v>
      </c>
      <c r="BB8" s="258"/>
      <c r="BC8" s="130">
        <v>11</v>
      </c>
      <c r="BD8" s="259" t="s">
        <v>10</v>
      </c>
      <c r="BE8" s="130">
        <v>9</v>
      </c>
      <c r="BF8" s="260"/>
      <c r="BG8" s="130"/>
      <c r="BH8" s="259" t="s">
        <v>10</v>
      </c>
      <c r="BI8" s="130"/>
      <c r="BJ8" s="151">
        <f t="shared" si="10"/>
        <v>1</v>
      </c>
      <c r="BK8" s="151">
        <f t="shared" si="11"/>
        <v>1</v>
      </c>
      <c r="BL8" s="151">
        <f t="shared" si="12"/>
      </c>
      <c r="BM8" s="151">
        <f t="shared" si="13"/>
        <v>0</v>
      </c>
      <c r="BN8" s="151">
        <f t="shared" si="14"/>
        <v>0</v>
      </c>
      <c r="BO8" s="151">
        <f t="shared" si="15"/>
      </c>
      <c r="BP8" s="152">
        <f t="shared" si="16"/>
        <v>2</v>
      </c>
      <c r="BQ8" s="152" t="s">
        <v>10</v>
      </c>
      <c r="BR8" s="152">
        <f t="shared" si="17"/>
        <v>0</v>
      </c>
      <c r="BS8" s="152">
        <f t="shared" si="18"/>
        <v>2</v>
      </c>
      <c r="BT8" s="152" t="s">
        <v>10</v>
      </c>
      <c r="BU8" s="152">
        <f t="shared" si="19"/>
        <v>0</v>
      </c>
    </row>
    <row r="9" spans="1:73" ht="25.5" customHeight="1">
      <c r="A9" s="265">
        <f t="shared" si="20"/>
        <v>3</v>
      </c>
      <c r="B9" s="264">
        <f>'Spielplan Sa'!F$2</f>
        <v>42616</v>
      </c>
      <c r="C9" s="132" t="str">
        <f>'Spielplan Sa'!A$4</f>
        <v>weiblich U12</v>
      </c>
      <c r="D9" s="132" t="s">
        <v>168</v>
      </c>
      <c r="E9" s="265">
        <v>3</v>
      </c>
      <c r="F9" s="265">
        <v>5</v>
      </c>
      <c r="G9" s="268">
        <v>3</v>
      </c>
      <c r="H9" s="149" t="str">
        <f>'Spielplan Sa'!D18</f>
        <v>MTV Wangersen</v>
      </c>
      <c r="I9" s="150" t="s">
        <v>6</v>
      </c>
      <c r="J9" s="149" t="str">
        <f>'Spielplan Sa'!D19</f>
        <v>TG Biberach</v>
      </c>
      <c r="K9" s="149"/>
      <c r="L9" s="149" t="str">
        <f>'Spielplan Sa'!F19</f>
        <v>Hammer SC</v>
      </c>
      <c r="M9" s="149"/>
      <c r="N9" s="149"/>
      <c r="O9" s="149"/>
      <c r="P9" s="149"/>
      <c r="Q9" s="130">
        <v>11</v>
      </c>
      <c r="R9" s="257" t="s">
        <v>10</v>
      </c>
      <c r="S9" s="130">
        <v>3</v>
      </c>
      <c r="T9" s="258"/>
      <c r="U9" s="130">
        <v>11</v>
      </c>
      <c r="V9" s="259" t="s">
        <v>10</v>
      </c>
      <c r="W9" s="131">
        <v>9</v>
      </c>
      <c r="X9" s="260"/>
      <c r="Y9" s="130"/>
      <c r="Z9" s="259" t="s">
        <v>10</v>
      </c>
      <c r="AA9" s="130"/>
      <c r="AB9" s="151">
        <f t="shared" si="0"/>
        <v>1</v>
      </c>
      <c r="AC9" s="151">
        <f t="shared" si="1"/>
        <v>1</v>
      </c>
      <c r="AD9" s="151">
        <f t="shared" si="2"/>
      </c>
      <c r="AE9" s="151">
        <f t="shared" si="3"/>
        <v>0</v>
      </c>
      <c r="AF9" s="151">
        <f t="shared" si="4"/>
        <v>0</v>
      </c>
      <c r="AG9" s="151">
        <f t="shared" si="5"/>
      </c>
      <c r="AH9" s="152">
        <f t="shared" si="6"/>
        <v>2</v>
      </c>
      <c r="AI9" s="152" t="s">
        <v>10</v>
      </c>
      <c r="AJ9" s="152">
        <f t="shared" si="7"/>
        <v>0</v>
      </c>
      <c r="AK9" s="152">
        <f t="shared" si="8"/>
        <v>2</v>
      </c>
      <c r="AL9" s="152" t="s">
        <v>10</v>
      </c>
      <c r="AM9" s="152">
        <f t="shared" si="9"/>
        <v>0</v>
      </c>
      <c r="AN9" s="264">
        <f>'Spielplan Sa'!F$2</f>
        <v>42616</v>
      </c>
      <c r="AO9" s="132" t="str">
        <f>'Spielplan Sa'!A$4</f>
        <v>weiblich U12</v>
      </c>
      <c r="AP9" s="132" t="s">
        <v>150</v>
      </c>
      <c r="AQ9" s="265">
        <v>3</v>
      </c>
      <c r="AR9" s="265">
        <v>7</v>
      </c>
      <c r="AS9" s="268">
        <v>33</v>
      </c>
      <c r="AT9" s="149" t="str">
        <f>'Spielplan Sa'!N18</f>
        <v>TV Stammbach</v>
      </c>
      <c r="AU9" s="150" t="s">
        <v>6</v>
      </c>
      <c r="AV9" s="149" t="str">
        <f>'Spielplan Sa'!N19</f>
        <v>TV Unterhaugstett</v>
      </c>
      <c r="AW9" s="149">
        <f>'Spielplan Sa'!O19</f>
        <v>0</v>
      </c>
      <c r="AX9" s="149" t="str">
        <f>'Spielplan Sa'!P19</f>
        <v>TuS Wakendorf-Götzb.</v>
      </c>
      <c r="AY9" s="130">
        <v>11</v>
      </c>
      <c r="AZ9" s="259" t="s">
        <v>10</v>
      </c>
      <c r="BA9" s="130">
        <v>5</v>
      </c>
      <c r="BB9" s="258"/>
      <c r="BC9" s="130">
        <v>11</v>
      </c>
      <c r="BD9" s="259" t="s">
        <v>10</v>
      </c>
      <c r="BE9" s="130">
        <v>7</v>
      </c>
      <c r="BF9" s="260"/>
      <c r="BG9" s="130"/>
      <c r="BH9" s="259" t="s">
        <v>10</v>
      </c>
      <c r="BI9" s="130"/>
      <c r="BJ9" s="151">
        <f t="shared" si="10"/>
        <v>1</v>
      </c>
      <c r="BK9" s="151">
        <f t="shared" si="11"/>
        <v>1</v>
      </c>
      <c r="BL9" s="151">
        <f t="shared" si="12"/>
      </c>
      <c r="BM9" s="151">
        <f t="shared" si="13"/>
        <v>0</v>
      </c>
      <c r="BN9" s="151">
        <f t="shared" si="14"/>
        <v>0</v>
      </c>
      <c r="BO9" s="151">
        <f t="shared" si="15"/>
      </c>
      <c r="BP9" s="152">
        <f t="shared" si="16"/>
        <v>2</v>
      </c>
      <c r="BQ9" s="152" t="s">
        <v>10</v>
      </c>
      <c r="BR9" s="152">
        <f t="shared" si="17"/>
        <v>0</v>
      </c>
      <c r="BS9" s="152">
        <f t="shared" si="18"/>
        <v>2</v>
      </c>
      <c r="BT9" s="152" t="s">
        <v>10</v>
      </c>
      <c r="BU9" s="152">
        <f t="shared" si="19"/>
        <v>0</v>
      </c>
    </row>
    <row r="10" spans="1:73" ht="25.5" customHeight="1">
      <c r="A10" s="265">
        <f t="shared" si="20"/>
        <v>4</v>
      </c>
      <c r="B10" s="264">
        <f>'Spielplan Sa'!F$2</f>
        <v>42616</v>
      </c>
      <c r="C10" s="132" t="str">
        <f>'Spielplan Sa'!A$4</f>
        <v>weiblich U12</v>
      </c>
      <c r="D10" s="132" t="s">
        <v>168</v>
      </c>
      <c r="E10" s="265">
        <v>4</v>
      </c>
      <c r="F10" s="265">
        <v>5</v>
      </c>
      <c r="G10" s="268">
        <v>4</v>
      </c>
      <c r="H10" s="149" t="str">
        <f>'Spielplan Sa'!D20</f>
        <v>Ahlhorner SV</v>
      </c>
      <c r="I10" s="150" t="s">
        <v>7</v>
      </c>
      <c r="J10" s="149" t="str">
        <f>'Spielplan Sa'!D21</f>
        <v>Hammer SC</v>
      </c>
      <c r="K10" s="149"/>
      <c r="L10" s="149" t="str">
        <f>'Spielplan Sa'!F21</f>
        <v>MTV Wangersen</v>
      </c>
      <c r="M10" s="149"/>
      <c r="N10" s="149"/>
      <c r="O10" s="149"/>
      <c r="P10" s="149"/>
      <c r="Q10" s="130">
        <v>11</v>
      </c>
      <c r="R10" s="257" t="s">
        <v>10</v>
      </c>
      <c r="S10" s="130">
        <v>4</v>
      </c>
      <c r="T10" s="258"/>
      <c r="U10" s="130">
        <v>11</v>
      </c>
      <c r="V10" s="259" t="s">
        <v>10</v>
      </c>
      <c r="W10" s="131">
        <v>4</v>
      </c>
      <c r="X10" s="260"/>
      <c r="Y10" s="130"/>
      <c r="Z10" s="259" t="s">
        <v>10</v>
      </c>
      <c r="AA10" s="130"/>
      <c r="AB10" s="151">
        <f t="shared" si="0"/>
        <v>1</v>
      </c>
      <c r="AC10" s="151">
        <f t="shared" si="1"/>
        <v>1</v>
      </c>
      <c r="AD10" s="151">
        <f t="shared" si="2"/>
      </c>
      <c r="AE10" s="151">
        <f t="shared" si="3"/>
        <v>0</v>
      </c>
      <c r="AF10" s="151">
        <f t="shared" si="4"/>
        <v>0</v>
      </c>
      <c r="AG10" s="151">
        <f t="shared" si="5"/>
      </c>
      <c r="AH10" s="152">
        <f t="shared" si="6"/>
        <v>2</v>
      </c>
      <c r="AI10" s="152" t="s">
        <v>10</v>
      </c>
      <c r="AJ10" s="152">
        <f t="shared" si="7"/>
        <v>0</v>
      </c>
      <c r="AK10" s="152">
        <f t="shared" si="8"/>
        <v>2</v>
      </c>
      <c r="AL10" s="152" t="s">
        <v>10</v>
      </c>
      <c r="AM10" s="152">
        <f t="shared" si="9"/>
        <v>0</v>
      </c>
      <c r="AN10" s="264">
        <f>'Spielplan Sa'!F$2</f>
        <v>42616</v>
      </c>
      <c r="AO10" s="132" t="str">
        <f>'Spielplan Sa'!A$4</f>
        <v>weiblich U12</v>
      </c>
      <c r="AP10" s="132" t="s">
        <v>150</v>
      </c>
      <c r="AQ10" s="265">
        <v>4</v>
      </c>
      <c r="AR10" s="265">
        <v>7</v>
      </c>
      <c r="AS10" s="268">
        <v>34</v>
      </c>
      <c r="AT10" s="149" t="str">
        <f>'Spielplan Sa'!N20</f>
        <v>SV Düdenbüttel</v>
      </c>
      <c r="AU10" s="150" t="s">
        <v>7</v>
      </c>
      <c r="AV10" s="149" t="str">
        <f>'Spielplan Sa'!N21</f>
        <v>TuS Wakendorf-Götzb.</v>
      </c>
      <c r="AW10" s="149">
        <f>'Spielplan Sa'!O21</f>
        <v>0</v>
      </c>
      <c r="AX10" s="149" t="str">
        <f>'Spielplan Sa'!P21</f>
        <v>TV Stammbach</v>
      </c>
      <c r="AY10" s="130">
        <v>11</v>
      </c>
      <c r="AZ10" s="259" t="s">
        <v>10</v>
      </c>
      <c r="BA10" s="130">
        <v>8</v>
      </c>
      <c r="BB10" s="258"/>
      <c r="BC10" s="130">
        <v>11</v>
      </c>
      <c r="BD10" s="259" t="s">
        <v>10</v>
      </c>
      <c r="BE10" s="130">
        <v>7</v>
      </c>
      <c r="BF10" s="260"/>
      <c r="BG10" s="130"/>
      <c r="BH10" s="259" t="s">
        <v>10</v>
      </c>
      <c r="BI10" s="130"/>
      <c r="BJ10" s="151">
        <f t="shared" si="10"/>
        <v>1</v>
      </c>
      <c r="BK10" s="151">
        <f t="shared" si="11"/>
        <v>1</v>
      </c>
      <c r="BL10" s="151">
        <f t="shared" si="12"/>
      </c>
      <c r="BM10" s="151">
        <f t="shared" si="13"/>
        <v>0</v>
      </c>
      <c r="BN10" s="151">
        <f t="shared" si="14"/>
        <v>0</v>
      </c>
      <c r="BO10" s="151">
        <f t="shared" si="15"/>
      </c>
      <c r="BP10" s="152">
        <f t="shared" si="16"/>
        <v>2</v>
      </c>
      <c r="BQ10" s="152" t="s">
        <v>10</v>
      </c>
      <c r="BR10" s="152">
        <f t="shared" si="17"/>
        <v>0</v>
      </c>
      <c r="BS10" s="152">
        <f t="shared" si="18"/>
        <v>2</v>
      </c>
      <c r="BT10" s="152" t="s">
        <v>10</v>
      </c>
      <c r="BU10" s="152">
        <f t="shared" si="19"/>
        <v>0</v>
      </c>
    </row>
    <row r="11" spans="1:73" ht="25.5" customHeight="1">
      <c r="A11" s="265">
        <f t="shared" si="20"/>
        <v>5</v>
      </c>
      <c r="B11" s="264">
        <f>'Spielplan Sa'!F$2</f>
        <v>42616</v>
      </c>
      <c r="C11" s="132" t="str">
        <f>'Spielplan Sa'!A$4</f>
        <v>weiblich U12</v>
      </c>
      <c r="D11" s="132" t="s">
        <v>168</v>
      </c>
      <c r="E11" s="265">
        <v>5</v>
      </c>
      <c r="F11" s="265">
        <v>5</v>
      </c>
      <c r="G11" s="268">
        <v>5</v>
      </c>
      <c r="H11" s="149" t="str">
        <f>'Spielplan Sa'!D22</f>
        <v>Hammer SC</v>
      </c>
      <c r="I11" s="150" t="s">
        <v>7</v>
      </c>
      <c r="J11" s="149" t="str">
        <f>'Spielplan Sa'!D23</f>
        <v>TG Biberach</v>
      </c>
      <c r="K11" s="149"/>
      <c r="L11" s="149" t="str">
        <f>'Spielplan Sa'!F23</f>
        <v>Ahlhorner SV</v>
      </c>
      <c r="M11" s="149"/>
      <c r="N11" s="149"/>
      <c r="O11" s="149"/>
      <c r="P11" s="149"/>
      <c r="Q11" s="130">
        <v>13</v>
      </c>
      <c r="R11" s="257" t="s">
        <v>10</v>
      </c>
      <c r="S11" s="130">
        <v>15</v>
      </c>
      <c r="T11" s="258"/>
      <c r="U11" s="130">
        <v>5</v>
      </c>
      <c r="V11" s="259" t="s">
        <v>10</v>
      </c>
      <c r="W11" s="131">
        <v>11</v>
      </c>
      <c r="X11" s="260"/>
      <c r="Y11" s="130"/>
      <c r="Z11" s="259" t="s">
        <v>10</v>
      </c>
      <c r="AA11" s="130"/>
      <c r="AB11" s="151">
        <f t="shared" si="0"/>
        <v>0</v>
      </c>
      <c r="AC11" s="151">
        <f t="shared" si="1"/>
        <v>0</v>
      </c>
      <c r="AD11" s="151">
        <f t="shared" si="2"/>
      </c>
      <c r="AE11" s="151">
        <f t="shared" si="3"/>
        <v>1</v>
      </c>
      <c r="AF11" s="151">
        <f t="shared" si="4"/>
        <v>1</v>
      </c>
      <c r="AG11" s="151">
        <f t="shared" si="5"/>
      </c>
      <c r="AH11" s="152">
        <f t="shared" si="6"/>
        <v>0</v>
      </c>
      <c r="AI11" s="152" t="s">
        <v>10</v>
      </c>
      <c r="AJ11" s="152">
        <f t="shared" si="7"/>
        <v>2</v>
      </c>
      <c r="AK11" s="152">
        <f t="shared" si="8"/>
        <v>0</v>
      </c>
      <c r="AL11" s="152" t="s">
        <v>10</v>
      </c>
      <c r="AM11" s="152">
        <f t="shared" si="9"/>
        <v>2</v>
      </c>
      <c r="AN11" s="264">
        <f>'Spielplan Sa'!F$2</f>
        <v>42616</v>
      </c>
      <c r="AO11" s="132" t="str">
        <f>'Spielplan Sa'!A$4</f>
        <v>weiblich U12</v>
      </c>
      <c r="AP11" s="132" t="s">
        <v>150</v>
      </c>
      <c r="AQ11" s="265">
        <v>5</v>
      </c>
      <c r="AR11" s="265">
        <v>7</v>
      </c>
      <c r="AS11" s="268">
        <v>35</v>
      </c>
      <c r="AT11" s="149" t="str">
        <f>'Spielplan Sa'!N22</f>
        <v>TuS Wakendorf-Götzb.</v>
      </c>
      <c r="AU11" s="150" t="s">
        <v>7</v>
      </c>
      <c r="AV11" s="149" t="str">
        <f>'Spielplan Sa'!N23</f>
        <v>TV Unterhaugstett</v>
      </c>
      <c r="AW11" s="149">
        <f>'Spielplan Sa'!O23</f>
        <v>0</v>
      </c>
      <c r="AX11" s="149" t="str">
        <f>'Spielplan Sa'!P23</f>
        <v>SV Düdenbüttel</v>
      </c>
      <c r="AY11" s="130">
        <v>11</v>
      </c>
      <c r="AZ11" s="259" t="s">
        <v>10</v>
      </c>
      <c r="BA11" s="130">
        <v>6</v>
      </c>
      <c r="BB11" s="258"/>
      <c r="BC11" s="130">
        <v>11</v>
      </c>
      <c r="BD11" s="259" t="s">
        <v>10</v>
      </c>
      <c r="BE11" s="130">
        <v>7</v>
      </c>
      <c r="BF11" s="260"/>
      <c r="BG11" s="130"/>
      <c r="BH11" s="259" t="s">
        <v>10</v>
      </c>
      <c r="BI11" s="130"/>
      <c r="BJ11" s="151">
        <f t="shared" si="10"/>
        <v>1</v>
      </c>
      <c r="BK11" s="151">
        <f t="shared" si="11"/>
        <v>1</v>
      </c>
      <c r="BL11" s="151">
        <f t="shared" si="12"/>
      </c>
      <c r="BM11" s="151">
        <f t="shared" si="13"/>
        <v>0</v>
      </c>
      <c r="BN11" s="151">
        <f t="shared" si="14"/>
        <v>0</v>
      </c>
      <c r="BO11" s="151">
        <f t="shared" si="15"/>
      </c>
      <c r="BP11" s="152">
        <f t="shared" si="16"/>
        <v>2</v>
      </c>
      <c r="BQ11" s="152" t="s">
        <v>10</v>
      </c>
      <c r="BR11" s="152">
        <f t="shared" si="17"/>
        <v>0</v>
      </c>
      <c r="BS11" s="152">
        <f t="shared" si="18"/>
        <v>2</v>
      </c>
      <c r="BT11" s="152" t="s">
        <v>10</v>
      </c>
      <c r="BU11" s="152">
        <f t="shared" si="19"/>
        <v>0</v>
      </c>
    </row>
    <row r="12" spans="1:73" ht="25.5" customHeight="1">
      <c r="A12" s="265">
        <f t="shared" si="20"/>
        <v>6</v>
      </c>
      <c r="B12" s="264">
        <f>'Spielplan Sa'!F$2</f>
        <v>42616</v>
      </c>
      <c r="C12" s="132" t="str">
        <f>'Spielplan Sa'!A$4</f>
        <v>weiblich U12</v>
      </c>
      <c r="D12" s="132" t="s">
        <v>168</v>
      </c>
      <c r="E12" s="265">
        <v>6</v>
      </c>
      <c r="F12" s="265">
        <v>5</v>
      </c>
      <c r="G12" s="268">
        <v>6</v>
      </c>
      <c r="H12" s="149" t="str">
        <f>'Spielplan Sa'!D24</f>
        <v>Ahlhorner SV</v>
      </c>
      <c r="I12" s="150" t="s">
        <v>6</v>
      </c>
      <c r="J12" s="149" t="str">
        <f>'Spielplan Sa'!D25</f>
        <v>MTV Wangersen</v>
      </c>
      <c r="K12" s="149"/>
      <c r="L12" s="149" t="str">
        <f>'Spielplan Sa'!F25</f>
        <v>TG Biberach</v>
      </c>
      <c r="M12" s="149"/>
      <c r="N12" s="149"/>
      <c r="O12" s="149"/>
      <c r="P12" s="149"/>
      <c r="Q12" s="130">
        <v>11</v>
      </c>
      <c r="R12" s="257" t="s">
        <v>10</v>
      </c>
      <c r="S12" s="130">
        <v>7</v>
      </c>
      <c r="T12" s="261"/>
      <c r="U12" s="130">
        <v>11</v>
      </c>
      <c r="V12" s="259" t="s">
        <v>10</v>
      </c>
      <c r="W12" s="131">
        <v>4</v>
      </c>
      <c r="X12" s="262"/>
      <c r="Y12" s="130"/>
      <c r="Z12" s="259" t="s">
        <v>10</v>
      </c>
      <c r="AA12" s="130"/>
      <c r="AB12" s="151">
        <f t="shared" si="0"/>
        <v>1</v>
      </c>
      <c r="AC12" s="151">
        <f t="shared" si="1"/>
        <v>1</v>
      </c>
      <c r="AD12" s="151">
        <f t="shared" si="2"/>
      </c>
      <c r="AE12" s="151">
        <f t="shared" si="3"/>
        <v>0</v>
      </c>
      <c r="AF12" s="151">
        <f t="shared" si="4"/>
        <v>0</v>
      </c>
      <c r="AG12" s="151">
        <f t="shared" si="5"/>
      </c>
      <c r="AH12" s="152">
        <f t="shared" si="6"/>
        <v>2</v>
      </c>
      <c r="AI12" s="152" t="s">
        <v>10</v>
      </c>
      <c r="AJ12" s="152">
        <f t="shared" si="7"/>
        <v>0</v>
      </c>
      <c r="AK12" s="152">
        <f t="shared" si="8"/>
        <v>2</v>
      </c>
      <c r="AL12" s="152" t="s">
        <v>10</v>
      </c>
      <c r="AM12" s="152">
        <f t="shared" si="9"/>
        <v>0</v>
      </c>
      <c r="AN12" s="264">
        <f>'Spielplan Sa'!F$2</f>
        <v>42616</v>
      </c>
      <c r="AO12" s="132" t="str">
        <f>'Spielplan Sa'!A$4</f>
        <v>weiblich U12</v>
      </c>
      <c r="AP12" s="132" t="s">
        <v>150</v>
      </c>
      <c r="AQ12" s="265">
        <v>6</v>
      </c>
      <c r="AR12" s="265">
        <v>7</v>
      </c>
      <c r="AS12" s="268">
        <v>36</v>
      </c>
      <c r="AT12" s="149" t="str">
        <f>'Spielplan Sa'!N24</f>
        <v>SV Düdenbüttel</v>
      </c>
      <c r="AU12" s="150" t="s">
        <v>6</v>
      </c>
      <c r="AV12" s="149" t="str">
        <f>'Spielplan Sa'!N25</f>
        <v>TV Stammbach</v>
      </c>
      <c r="AW12" s="149">
        <f>'Spielplan Sa'!O25</f>
        <v>0</v>
      </c>
      <c r="AX12" s="149" t="str">
        <f>'Spielplan Sa'!P25</f>
        <v>TV Unterhaugstett</v>
      </c>
      <c r="AY12" s="130">
        <v>11</v>
      </c>
      <c r="AZ12" s="259" t="s">
        <v>10</v>
      </c>
      <c r="BA12" s="130">
        <v>9</v>
      </c>
      <c r="BB12" s="261"/>
      <c r="BC12" s="130">
        <v>11</v>
      </c>
      <c r="BD12" s="259" t="s">
        <v>10</v>
      </c>
      <c r="BE12" s="130">
        <v>7</v>
      </c>
      <c r="BF12" s="262"/>
      <c r="BG12" s="130"/>
      <c r="BH12" s="259" t="s">
        <v>10</v>
      </c>
      <c r="BI12" s="130"/>
      <c r="BJ12" s="151">
        <f t="shared" si="10"/>
        <v>1</v>
      </c>
      <c r="BK12" s="151">
        <f t="shared" si="11"/>
        <v>1</v>
      </c>
      <c r="BL12" s="151">
        <f t="shared" si="12"/>
      </c>
      <c r="BM12" s="151">
        <f t="shared" si="13"/>
        <v>0</v>
      </c>
      <c r="BN12" s="151">
        <f t="shared" si="14"/>
        <v>0</v>
      </c>
      <c r="BO12" s="151">
        <f t="shared" si="15"/>
      </c>
      <c r="BP12" s="152">
        <f t="shared" si="16"/>
        <v>2</v>
      </c>
      <c r="BQ12" s="152" t="s">
        <v>10</v>
      </c>
      <c r="BR12" s="152">
        <f t="shared" si="17"/>
        <v>0</v>
      </c>
      <c r="BS12" s="152">
        <f t="shared" si="18"/>
        <v>2</v>
      </c>
      <c r="BT12" s="152" t="s">
        <v>10</v>
      </c>
      <c r="BU12" s="152">
        <f t="shared" si="19"/>
        <v>0</v>
      </c>
    </row>
    <row r="13" spans="1:73" ht="25.5" customHeight="1">
      <c r="A13" s="265">
        <f t="shared" si="20"/>
        <v>0</v>
      </c>
      <c r="B13" s="264">
        <f>'Spielplan Sa'!F$2</f>
        <v>42616</v>
      </c>
      <c r="C13" s="132" t="str">
        <f>'Spielplan Sa'!A$4</f>
        <v>weiblich U12</v>
      </c>
      <c r="D13" s="132" t="s">
        <v>168</v>
      </c>
      <c r="E13" s="265">
        <v>7</v>
      </c>
      <c r="F13" s="265">
        <v>5</v>
      </c>
      <c r="G13" s="270"/>
      <c r="H13" s="153"/>
      <c r="I13" s="155"/>
      <c r="J13" s="153"/>
      <c r="K13" s="153"/>
      <c r="L13" s="153"/>
      <c r="M13" s="153"/>
      <c r="N13" s="153"/>
      <c r="O13" s="153"/>
      <c r="P13" s="153"/>
      <c r="Q13" s="481"/>
      <c r="R13" s="482"/>
      <c r="S13" s="481"/>
      <c r="T13" s="481"/>
      <c r="U13" s="481"/>
      <c r="V13" s="483"/>
      <c r="W13" s="481"/>
      <c r="X13" s="485"/>
      <c r="Y13" s="495"/>
      <c r="Z13" s="496"/>
      <c r="AA13" s="497"/>
      <c r="AB13" s="498"/>
      <c r="AC13" s="498"/>
      <c r="AD13" s="498"/>
      <c r="AE13" s="498"/>
      <c r="AF13" s="498"/>
      <c r="AG13" s="499"/>
      <c r="AH13" s="157"/>
      <c r="AI13" s="157"/>
      <c r="AJ13" s="157"/>
      <c r="AK13" s="157"/>
      <c r="AL13" s="157"/>
      <c r="AM13" s="157"/>
      <c r="AN13" s="264">
        <f>'Spielplan Sa'!F$2</f>
        <v>42616</v>
      </c>
      <c r="AO13" s="132" t="str">
        <f>'Spielplan Sa'!A$4</f>
        <v>weiblich U12</v>
      </c>
      <c r="AP13" s="132" t="s">
        <v>150</v>
      </c>
      <c r="AQ13" s="265">
        <v>7</v>
      </c>
      <c r="AR13" s="265">
        <v>7</v>
      </c>
      <c r="AS13" s="270"/>
      <c r="AT13" s="153"/>
      <c r="AU13" s="155"/>
      <c r="AV13" s="153"/>
      <c r="AW13" s="153"/>
      <c r="AX13" s="504"/>
      <c r="AY13" s="481"/>
      <c r="AZ13" s="483"/>
      <c r="BA13" s="481"/>
      <c r="BB13" s="481"/>
      <c r="BC13" s="481"/>
      <c r="BD13" s="483"/>
      <c r="BE13" s="481"/>
      <c r="BF13" s="481"/>
      <c r="BG13" s="481"/>
      <c r="BH13" s="483"/>
      <c r="BI13" s="481"/>
      <c r="BJ13" s="156"/>
      <c r="BK13" s="156"/>
      <c r="BL13" s="156"/>
      <c r="BM13" s="156"/>
      <c r="BN13" s="156"/>
      <c r="BO13" s="156"/>
      <c r="BP13" s="157"/>
      <c r="BQ13" s="157"/>
      <c r="BR13" s="157"/>
      <c r="BS13" s="157"/>
      <c r="BT13" s="157"/>
      <c r="BU13" s="157"/>
    </row>
    <row r="14" spans="1:73" ht="25.5" customHeight="1">
      <c r="A14" s="265">
        <f t="shared" si="20"/>
        <v>0</v>
      </c>
      <c r="B14" s="264">
        <f>'Spielplan Sa'!F$2</f>
        <v>42616</v>
      </c>
      <c r="C14" s="132" t="str">
        <f>'Spielplan Sa'!A$4</f>
        <v>weiblich U12</v>
      </c>
      <c r="D14" s="132" t="s">
        <v>168</v>
      </c>
      <c r="E14" s="265">
        <v>8</v>
      </c>
      <c r="F14" s="265">
        <v>5</v>
      </c>
      <c r="G14" s="270"/>
      <c r="H14" s="572">
        <f>IF('Gruppe A'!AL$24=0,"",IF('Gruppe A'!AL$24=10,"","Achtung!  Punktgleichheit in Gruppe A"))</f>
      </c>
      <c r="I14" s="572"/>
      <c r="J14" s="572"/>
      <c r="K14" s="572"/>
      <c r="L14" s="572"/>
      <c r="M14" s="513"/>
      <c r="N14" s="513"/>
      <c r="O14" s="513"/>
      <c r="P14" s="513"/>
      <c r="Q14" s="481"/>
      <c r="R14" s="482"/>
      <c r="S14" s="481"/>
      <c r="T14" s="481"/>
      <c r="U14" s="481"/>
      <c r="V14" s="483"/>
      <c r="W14" s="481"/>
      <c r="X14" s="485"/>
      <c r="Y14" s="488"/>
      <c r="Z14" s="259"/>
      <c r="AA14" s="130"/>
      <c r="AB14" s="151"/>
      <c r="AC14" s="151"/>
      <c r="AD14" s="151"/>
      <c r="AE14" s="151"/>
      <c r="AF14" s="151"/>
      <c r="AG14" s="487"/>
      <c r="AH14" s="157"/>
      <c r="AI14" s="157"/>
      <c r="AJ14" s="157"/>
      <c r="AK14" s="157"/>
      <c r="AL14" s="157"/>
      <c r="AM14" s="157"/>
      <c r="AN14" s="264">
        <f>'Spielplan Sa'!F$2</f>
        <v>42616</v>
      </c>
      <c r="AO14" s="132" t="str">
        <f>'Spielplan Sa'!A$4</f>
        <v>weiblich U12</v>
      </c>
      <c r="AP14" s="132" t="s">
        <v>150</v>
      </c>
      <c r="AQ14" s="265">
        <v>8</v>
      </c>
      <c r="AR14" s="265">
        <v>7</v>
      </c>
      <c r="AS14" s="270"/>
      <c r="AT14" s="572">
        <f>IF('Gruppe C'!AL$24=0,"",IF('Gruppe C'!AL$24=10,"","Achtung!  Punktgleichheit in Gruppe C"))</f>
      </c>
      <c r="AU14" s="572"/>
      <c r="AV14" s="572"/>
      <c r="AW14" s="572"/>
      <c r="AX14" s="572"/>
      <c r="AY14" s="481"/>
      <c r="AZ14" s="483"/>
      <c r="BA14" s="481"/>
      <c r="BB14" s="481"/>
      <c r="BC14" s="481"/>
      <c r="BD14" s="483"/>
      <c r="BE14" s="481"/>
      <c r="BF14" s="481"/>
      <c r="BG14" s="481"/>
      <c r="BH14" s="483"/>
      <c r="BI14" s="481"/>
      <c r="BJ14" s="156"/>
      <c r="BK14" s="156"/>
      <c r="BL14" s="156"/>
      <c r="BM14" s="156"/>
      <c r="BN14" s="156"/>
      <c r="BO14" s="156"/>
      <c r="BP14" s="157"/>
      <c r="BQ14" s="157"/>
      <c r="BR14" s="157"/>
      <c r="BS14" s="157"/>
      <c r="BT14" s="157"/>
      <c r="BU14" s="157"/>
    </row>
    <row r="15" spans="1:73" ht="25.5" customHeight="1">
      <c r="A15" s="265">
        <f t="shared" si="20"/>
        <v>0</v>
      </c>
      <c r="B15" s="264">
        <f>'Spielplan Sa'!F$2</f>
        <v>42616</v>
      </c>
      <c r="C15" s="132" t="str">
        <f>'Spielplan Sa'!A$4</f>
        <v>weiblich U12</v>
      </c>
      <c r="D15" s="132" t="s">
        <v>168</v>
      </c>
      <c r="E15" s="265">
        <v>9</v>
      </c>
      <c r="F15" s="265">
        <v>5</v>
      </c>
      <c r="G15" s="270"/>
      <c r="H15" s="572">
        <f>IF('Gruppe A'!AL$24=0,"",IF('Gruppe A'!AL$24=10,"","Bitte Platzierung selbst ermitteln"))</f>
      </c>
      <c r="I15" s="572"/>
      <c r="J15" s="572"/>
      <c r="K15" s="572"/>
      <c r="L15" s="572"/>
      <c r="M15" s="513"/>
      <c r="N15" s="513"/>
      <c r="O15" s="513"/>
      <c r="P15" s="513"/>
      <c r="Q15" s="481"/>
      <c r="R15" s="482"/>
      <c r="S15" s="481"/>
      <c r="T15" s="481"/>
      <c r="U15" s="481"/>
      <c r="V15" s="483"/>
      <c r="W15" s="481"/>
      <c r="X15" s="485"/>
      <c r="Y15" s="488"/>
      <c r="Z15" s="259"/>
      <c r="AA15" s="130"/>
      <c r="AB15" s="151"/>
      <c r="AC15" s="151"/>
      <c r="AD15" s="151"/>
      <c r="AE15" s="151"/>
      <c r="AF15" s="151"/>
      <c r="AG15" s="487"/>
      <c r="AH15" s="157"/>
      <c r="AI15" s="157"/>
      <c r="AJ15" s="157"/>
      <c r="AK15" s="157"/>
      <c r="AL15" s="157"/>
      <c r="AM15" s="157"/>
      <c r="AN15" s="264">
        <f>'Spielplan Sa'!F$2</f>
        <v>42616</v>
      </c>
      <c r="AO15" s="132" t="str">
        <f>'Spielplan Sa'!A$4</f>
        <v>weiblich U12</v>
      </c>
      <c r="AP15" s="132" t="s">
        <v>150</v>
      </c>
      <c r="AQ15" s="265">
        <v>9</v>
      </c>
      <c r="AR15" s="265">
        <v>7</v>
      </c>
      <c r="AS15" s="270"/>
      <c r="AT15" s="572">
        <f>IF('Gruppe C'!AL$24=0,"",IF('Gruppe C'!AL$24=10,"","Bitte Platzierung selbst ermitteln"))</f>
      </c>
      <c r="AU15" s="572"/>
      <c r="AV15" s="572"/>
      <c r="AW15" s="572"/>
      <c r="AX15" s="572"/>
      <c r="AY15" s="481"/>
      <c r="AZ15" s="483"/>
      <c r="BA15" s="481"/>
      <c r="BB15" s="481"/>
      <c r="BC15" s="481"/>
      <c r="BD15" s="483"/>
      <c r="BE15" s="481"/>
      <c r="BF15" s="481"/>
      <c r="BG15" s="481"/>
      <c r="BH15" s="483"/>
      <c r="BI15" s="481"/>
      <c r="BJ15" s="156"/>
      <c r="BK15" s="156"/>
      <c r="BL15" s="156"/>
      <c r="BM15" s="156"/>
      <c r="BN15" s="156"/>
      <c r="BO15" s="156"/>
      <c r="BP15" s="157"/>
      <c r="BQ15" s="157"/>
      <c r="BR15" s="157"/>
      <c r="BS15" s="157"/>
      <c r="BT15" s="157"/>
      <c r="BU15" s="157"/>
    </row>
    <row r="16" spans="1:73" ht="25.5" customHeight="1">
      <c r="A16" s="265">
        <f t="shared" si="20"/>
        <v>0</v>
      </c>
      <c r="B16" s="264">
        <f>'Spielplan Sa'!F$2</f>
        <v>42616</v>
      </c>
      <c r="C16" s="132" t="str">
        <f>'Spielplan Sa'!A$4</f>
        <v>weiblich U12</v>
      </c>
      <c r="D16" s="132" t="s">
        <v>168</v>
      </c>
      <c r="E16" s="265">
        <v>10</v>
      </c>
      <c r="F16" s="265">
        <v>5</v>
      </c>
      <c r="G16" s="270"/>
      <c r="H16" s="153"/>
      <c r="I16" s="155"/>
      <c r="J16" s="153"/>
      <c r="K16" s="153"/>
      <c r="L16" s="153"/>
      <c r="M16" s="153"/>
      <c r="N16" s="153"/>
      <c r="O16" s="153"/>
      <c r="P16" s="153"/>
      <c r="Q16" s="481"/>
      <c r="R16" s="482"/>
      <c r="S16" s="481"/>
      <c r="T16" s="481"/>
      <c r="U16" s="481"/>
      <c r="V16" s="483"/>
      <c r="W16" s="481"/>
      <c r="X16" s="485"/>
      <c r="Y16" s="488"/>
      <c r="Z16" s="259"/>
      <c r="AA16" s="130"/>
      <c r="AB16" s="151"/>
      <c r="AC16" s="151"/>
      <c r="AD16" s="151"/>
      <c r="AE16" s="151"/>
      <c r="AF16" s="151"/>
      <c r="AG16" s="487"/>
      <c r="AH16" s="157"/>
      <c r="AI16" s="157"/>
      <c r="AJ16" s="157"/>
      <c r="AK16" s="157"/>
      <c r="AL16" s="157"/>
      <c r="AM16" s="157"/>
      <c r="AN16" s="264">
        <f>'Spielplan Sa'!F$2</f>
        <v>42616</v>
      </c>
      <c r="AO16" s="132" t="str">
        <f>'Spielplan Sa'!A$4</f>
        <v>weiblich U12</v>
      </c>
      <c r="AP16" s="132" t="s">
        <v>150</v>
      </c>
      <c r="AQ16" s="265">
        <v>10</v>
      </c>
      <c r="AR16" s="265">
        <v>7</v>
      </c>
      <c r="AS16" s="270"/>
      <c r="AT16" s="153"/>
      <c r="AU16" s="155"/>
      <c r="AV16" s="153"/>
      <c r="AW16" s="153"/>
      <c r="AX16" s="504"/>
      <c r="AY16" s="481"/>
      <c r="AZ16" s="483"/>
      <c r="BA16" s="481"/>
      <c r="BB16" s="481"/>
      <c r="BC16" s="481"/>
      <c r="BD16" s="483"/>
      <c r="BE16" s="481"/>
      <c r="BF16" s="481"/>
      <c r="BG16" s="481"/>
      <c r="BH16" s="483"/>
      <c r="BI16" s="481"/>
      <c r="BJ16" s="156"/>
      <c r="BK16" s="156"/>
      <c r="BL16" s="156"/>
      <c r="BM16" s="156"/>
      <c r="BN16" s="156"/>
      <c r="BO16" s="156"/>
      <c r="BP16" s="157"/>
      <c r="BQ16" s="157"/>
      <c r="BR16" s="157"/>
      <c r="BS16" s="157"/>
      <c r="BT16" s="157"/>
      <c r="BU16" s="157"/>
    </row>
    <row r="17" spans="1:73" ht="25.5" customHeight="1" hidden="1">
      <c r="A17" s="265">
        <f t="shared" si="20"/>
        <v>0</v>
      </c>
      <c r="B17" s="264">
        <f>'Spielplan Sa'!F$2</f>
        <v>42616</v>
      </c>
      <c r="C17" s="132" t="str">
        <f>'Spielplan Sa'!A$4</f>
        <v>weiblich U12</v>
      </c>
      <c r="D17" s="132" t="s">
        <v>168</v>
      </c>
      <c r="E17" s="265">
        <v>11</v>
      </c>
      <c r="F17" s="265">
        <v>5</v>
      </c>
      <c r="G17" s="270"/>
      <c r="H17" s="153"/>
      <c r="I17" s="155"/>
      <c r="J17" s="153"/>
      <c r="K17" s="153"/>
      <c r="L17" s="153"/>
      <c r="M17" s="153"/>
      <c r="N17" s="153"/>
      <c r="O17" s="153"/>
      <c r="P17" s="153"/>
      <c r="Q17" s="481"/>
      <c r="R17" s="482"/>
      <c r="S17" s="481"/>
      <c r="T17" s="481"/>
      <c r="U17" s="481"/>
      <c r="V17" s="483"/>
      <c r="W17" s="481"/>
      <c r="X17" s="485"/>
      <c r="Y17" s="488"/>
      <c r="Z17" s="259"/>
      <c r="AA17" s="130"/>
      <c r="AB17" s="151"/>
      <c r="AC17" s="151"/>
      <c r="AD17" s="151"/>
      <c r="AE17" s="151"/>
      <c r="AF17" s="151"/>
      <c r="AG17" s="487"/>
      <c r="AH17" s="157"/>
      <c r="AI17" s="157"/>
      <c r="AJ17" s="157"/>
      <c r="AK17" s="157"/>
      <c r="AL17" s="157"/>
      <c r="AM17" s="157"/>
      <c r="AN17" s="264">
        <f>'Spielplan Sa'!F$2</f>
        <v>42616</v>
      </c>
      <c r="AO17" s="132" t="str">
        <f>'Spielplan Sa'!A$4</f>
        <v>weiblich U12</v>
      </c>
      <c r="AP17" s="132" t="s">
        <v>150</v>
      </c>
      <c r="AQ17" s="265">
        <v>11</v>
      </c>
      <c r="AR17" s="265">
        <v>7</v>
      </c>
      <c r="AS17" s="270"/>
      <c r="AT17" s="153"/>
      <c r="AU17" s="155"/>
      <c r="AV17" s="153"/>
      <c r="AW17" s="153"/>
      <c r="AX17" s="504"/>
      <c r="AY17" s="481"/>
      <c r="AZ17" s="483"/>
      <c r="BA17" s="481"/>
      <c r="BB17" s="481"/>
      <c r="BC17" s="481"/>
      <c r="BD17" s="483"/>
      <c r="BE17" s="481"/>
      <c r="BF17" s="481"/>
      <c r="BG17" s="481"/>
      <c r="BH17" s="483"/>
      <c r="BI17" s="481"/>
      <c r="BJ17" s="156"/>
      <c r="BK17" s="156"/>
      <c r="BL17" s="156"/>
      <c r="BM17" s="156"/>
      <c r="BN17" s="156"/>
      <c r="BO17" s="156"/>
      <c r="BP17" s="157"/>
      <c r="BQ17" s="157"/>
      <c r="BR17" s="157"/>
      <c r="BS17" s="157"/>
      <c r="BT17" s="157"/>
      <c r="BU17" s="157"/>
    </row>
    <row r="18" spans="1:73" ht="25.5" customHeight="1" hidden="1">
      <c r="A18" s="265">
        <f t="shared" si="20"/>
        <v>0</v>
      </c>
      <c r="B18" s="264">
        <f>'Spielplan Sa'!F$2</f>
        <v>42616</v>
      </c>
      <c r="C18" s="132" t="str">
        <f>'Spielplan Sa'!A$4</f>
        <v>weiblich U12</v>
      </c>
      <c r="D18" s="132" t="s">
        <v>168</v>
      </c>
      <c r="E18" s="265">
        <v>12</v>
      </c>
      <c r="F18" s="265">
        <v>5</v>
      </c>
      <c r="G18" s="270"/>
      <c r="H18" s="153"/>
      <c r="I18" s="155"/>
      <c r="J18" s="153"/>
      <c r="K18" s="153"/>
      <c r="L18" s="153"/>
      <c r="M18" s="153"/>
      <c r="N18" s="153"/>
      <c r="O18" s="153"/>
      <c r="P18" s="153"/>
      <c r="Q18" s="481"/>
      <c r="R18" s="482"/>
      <c r="S18" s="481"/>
      <c r="T18" s="481"/>
      <c r="U18" s="481"/>
      <c r="V18" s="483"/>
      <c r="W18" s="481"/>
      <c r="X18" s="485"/>
      <c r="Y18" s="488"/>
      <c r="Z18" s="259"/>
      <c r="AA18" s="130"/>
      <c r="AB18" s="151"/>
      <c r="AC18" s="151"/>
      <c r="AD18" s="151"/>
      <c r="AE18" s="151"/>
      <c r="AF18" s="151"/>
      <c r="AG18" s="487"/>
      <c r="AH18" s="157"/>
      <c r="AI18" s="157"/>
      <c r="AJ18" s="157"/>
      <c r="AK18" s="157"/>
      <c r="AL18" s="157"/>
      <c r="AM18" s="157"/>
      <c r="AN18" s="264">
        <f>'Spielplan Sa'!F$2</f>
        <v>42616</v>
      </c>
      <c r="AO18" s="132" t="str">
        <f>'Spielplan Sa'!A$4</f>
        <v>weiblich U12</v>
      </c>
      <c r="AP18" s="132" t="s">
        <v>150</v>
      </c>
      <c r="AQ18" s="265">
        <v>12</v>
      </c>
      <c r="AR18" s="265">
        <v>7</v>
      </c>
      <c r="AS18" s="270"/>
      <c r="AT18" s="153"/>
      <c r="AU18" s="155"/>
      <c r="AV18" s="153"/>
      <c r="AW18" s="153"/>
      <c r="AX18" s="504"/>
      <c r="AY18" s="481"/>
      <c r="AZ18" s="483"/>
      <c r="BA18" s="481"/>
      <c r="BB18" s="481"/>
      <c r="BC18" s="481"/>
      <c r="BD18" s="483"/>
      <c r="BE18" s="481"/>
      <c r="BF18" s="481"/>
      <c r="BG18" s="481"/>
      <c r="BH18" s="483"/>
      <c r="BI18" s="481"/>
      <c r="BJ18" s="156"/>
      <c r="BK18" s="156"/>
      <c r="BL18" s="156"/>
      <c r="BM18" s="156"/>
      <c r="BN18" s="156"/>
      <c r="BO18" s="156"/>
      <c r="BP18" s="157"/>
      <c r="BQ18" s="157"/>
      <c r="BR18" s="157"/>
      <c r="BS18" s="157"/>
      <c r="BT18" s="157"/>
      <c r="BU18" s="157"/>
    </row>
    <row r="19" spans="1:73" ht="25.5" customHeight="1" hidden="1">
      <c r="A19" s="265">
        <f t="shared" si="20"/>
        <v>0</v>
      </c>
      <c r="B19" s="264">
        <f>'Spielplan Sa'!F$2</f>
        <v>42616</v>
      </c>
      <c r="C19" s="132" t="str">
        <f>'Spielplan Sa'!A$4</f>
        <v>weiblich U12</v>
      </c>
      <c r="D19" s="132" t="s">
        <v>168</v>
      </c>
      <c r="E19" s="265">
        <v>13</v>
      </c>
      <c r="F19" s="265">
        <v>5</v>
      </c>
      <c r="G19" s="270"/>
      <c r="H19" s="153"/>
      <c r="I19" s="155"/>
      <c r="J19" s="153"/>
      <c r="K19" s="153"/>
      <c r="L19" s="153"/>
      <c r="M19" s="153"/>
      <c r="N19" s="153"/>
      <c r="O19" s="153"/>
      <c r="P19" s="153"/>
      <c r="Q19" s="481"/>
      <c r="R19" s="482"/>
      <c r="S19" s="481"/>
      <c r="T19" s="481"/>
      <c r="U19" s="481"/>
      <c r="V19" s="483"/>
      <c r="W19" s="481"/>
      <c r="X19" s="485"/>
      <c r="Y19" s="488"/>
      <c r="Z19" s="259"/>
      <c r="AA19" s="130"/>
      <c r="AB19" s="151"/>
      <c r="AC19" s="151"/>
      <c r="AD19" s="151"/>
      <c r="AE19" s="151"/>
      <c r="AF19" s="151"/>
      <c r="AG19" s="487"/>
      <c r="AH19" s="157"/>
      <c r="AI19" s="157"/>
      <c r="AJ19" s="157"/>
      <c r="AK19" s="157"/>
      <c r="AL19" s="157"/>
      <c r="AM19" s="157"/>
      <c r="AN19" s="264">
        <f>'Spielplan Sa'!F$2</f>
        <v>42616</v>
      </c>
      <c r="AO19" s="132" t="str">
        <f>'Spielplan Sa'!A$4</f>
        <v>weiblich U12</v>
      </c>
      <c r="AP19" s="132" t="s">
        <v>150</v>
      </c>
      <c r="AQ19" s="265">
        <v>13</v>
      </c>
      <c r="AR19" s="265">
        <v>7</v>
      </c>
      <c r="AS19" s="270"/>
      <c r="AT19" s="153"/>
      <c r="AU19" s="155"/>
      <c r="AV19" s="153"/>
      <c r="AW19" s="153"/>
      <c r="AX19" s="504"/>
      <c r="AY19" s="481"/>
      <c r="AZ19" s="483"/>
      <c r="BA19" s="481"/>
      <c r="BB19" s="481"/>
      <c r="BC19" s="481"/>
      <c r="BD19" s="483"/>
      <c r="BE19" s="481"/>
      <c r="BF19" s="481"/>
      <c r="BG19" s="481"/>
      <c r="BH19" s="483"/>
      <c r="BI19" s="481"/>
      <c r="BJ19" s="156"/>
      <c r="BK19" s="156"/>
      <c r="BL19" s="156"/>
      <c r="BM19" s="156"/>
      <c r="BN19" s="156"/>
      <c r="BO19" s="156"/>
      <c r="BP19" s="157"/>
      <c r="BQ19" s="157"/>
      <c r="BR19" s="157"/>
      <c r="BS19" s="157"/>
      <c r="BT19" s="157"/>
      <c r="BU19" s="157"/>
    </row>
    <row r="20" spans="1:73" ht="25.5" customHeight="1" hidden="1">
      <c r="A20" s="265">
        <f t="shared" si="20"/>
        <v>0</v>
      </c>
      <c r="B20" s="264">
        <f>'Spielplan Sa'!F$2</f>
        <v>42616</v>
      </c>
      <c r="C20" s="132" t="str">
        <f>'Spielplan Sa'!A$4</f>
        <v>weiblich U12</v>
      </c>
      <c r="D20" s="132" t="s">
        <v>168</v>
      </c>
      <c r="E20" s="265">
        <v>14</v>
      </c>
      <c r="F20" s="265">
        <v>5</v>
      </c>
      <c r="G20" s="270"/>
      <c r="H20" s="153"/>
      <c r="I20" s="155"/>
      <c r="J20" s="153"/>
      <c r="K20" s="153"/>
      <c r="L20" s="153"/>
      <c r="M20" s="153"/>
      <c r="N20" s="153"/>
      <c r="O20" s="153"/>
      <c r="P20" s="153"/>
      <c r="Q20" s="481"/>
      <c r="R20" s="482"/>
      <c r="S20" s="481"/>
      <c r="T20" s="481"/>
      <c r="U20" s="481"/>
      <c r="V20" s="483"/>
      <c r="W20" s="481"/>
      <c r="X20" s="485"/>
      <c r="Y20" s="489"/>
      <c r="Z20" s="480"/>
      <c r="AA20" s="479"/>
      <c r="AB20" s="490"/>
      <c r="AC20" s="490"/>
      <c r="AD20" s="490"/>
      <c r="AE20" s="490"/>
      <c r="AF20" s="490"/>
      <c r="AG20" s="491"/>
      <c r="AH20" s="157"/>
      <c r="AI20" s="157"/>
      <c r="AJ20" s="157"/>
      <c r="AK20" s="157"/>
      <c r="AL20" s="157"/>
      <c r="AM20" s="157"/>
      <c r="AN20" s="264">
        <f>'Spielplan Sa'!F$2</f>
        <v>42616</v>
      </c>
      <c r="AO20" s="132" t="str">
        <f>'Spielplan Sa'!A$4</f>
        <v>weiblich U12</v>
      </c>
      <c r="AP20" s="132" t="s">
        <v>150</v>
      </c>
      <c r="AQ20" s="265">
        <v>14</v>
      </c>
      <c r="AR20" s="265">
        <v>7</v>
      </c>
      <c r="AS20" s="270"/>
      <c r="AT20" s="153"/>
      <c r="AU20" s="155"/>
      <c r="AV20" s="153"/>
      <c r="AW20" s="153"/>
      <c r="AX20" s="504"/>
      <c r="AY20" s="481"/>
      <c r="AZ20" s="483"/>
      <c r="BA20" s="481"/>
      <c r="BB20" s="481"/>
      <c r="BC20" s="481"/>
      <c r="BD20" s="483"/>
      <c r="BE20" s="481"/>
      <c r="BF20" s="481"/>
      <c r="BG20" s="481"/>
      <c r="BH20" s="483"/>
      <c r="BI20" s="481"/>
      <c r="BJ20" s="156"/>
      <c r="BK20" s="156"/>
      <c r="BL20" s="156"/>
      <c r="BM20" s="156"/>
      <c r="BN20" s="156"/>
      <c r="BO20" s="156"/>
      <c r="BP20" s="157"/>
      <c r="BQ20" s="157"/>
      <c r="BR20" s="157"/>
      <c r="BS20" s="157"/>
      <c r="BT20" s="157"/>
      <c r="BU20" s="157"/>
    </row>
    <row r="21" spans="1:73" ht="25.5" customHeight="1" hidden="1">
      <c r="A21" s="265">
        <f t="shared" si="20"/>
        <v>0</v>
      </c>
      <c r="B21" s="264">
        <f>'Spielplan Sa'!F$2</f>
        <v>42616</v>
      </c>
      <c r="C21" s="132" t="str">
        <f>'Spielplan Sa'!A$4</f>
        <v>weiblich U12</v>
      </c>
      <c r="D21" s="132" t="s">
        <v>168</v>
      </c>
      <c r="E21" s="265">
        <v>15</v>
      </c>
      <c r="F21" s="265">
        <v>5</v>
      </c>
      <c r="G21" s="270"/>
      <c r="H21" s="153"/>
      <c r="I21" s="155"/>
      <c r="J21" s="153"/>
      <c r="K21" s="153"/>
      <c r="L21" s="153"/>
      <c r="M21" s="153"/>
      <c r="N21" s="153"/>
      <c r="O21" s="153"/>
      <c r="P21" s="153"/>
      <c r="Q21" s="481"/>
      <c r="R21" s="482"/>
      <c r="S21" s="481"/>
      <c r="T21" s="481"/>
      <c r="U21" s="481"/>
      <c r="V21" s="483"/>
      <c r="W21" s="481"/>
      <c r="X21" s="485"/>
      <c r="Y21" s="484"/>
      <c r="Z21" s="486"/>
      <c r="AA21" s="484"/>
      <c r="AB21" s="492"/>
      <c r="AC21" s="492"/>
      <c r="AD21" s="492"/>
      <c r="AE21" s="492"/>
      <c r="AF21" s="492"/>
      <c r="AG21" s="492"/>
      <c r="AH21" s="157"/>
      <c r="AI21" s="157"/>
      <c r="AJ21" s="157"/>
      <c r="AK21" s="157"/>
      <c r="AL21" s="157"/>
      <c r="AM21" s="157"/>
      <c r="AN21" s="264">
        <f>'Spielplan Sa'!F$2</f>
        <v>42616</v>
      </c>
      <c r="AO21" s="132" t="str">
        <f>'Spielplan Sa'!A$4</f>
        <v>weiblich U12</v>
      </c>
      <c r="AP21" s="132" t="s">
        <v>150</v>
      </c>
      <c r="AQ21" s="265">
        <v>15</v>
      </c>
      <c r="AR21" s="265">
        <v>7</v>
      </c>
      <c r="AS21" s="270"/>
      <c r="AT21" s="153"/>
      <c r="AU21" s="155"/>
      <c r="AV21" s="153"/>
      <c r="AW21" s="153"/>
      <c r="AX21" s="504"/>
      <c r="AY21" s="481"/>
      <c r="AZ21" s="483"/>
      <c r="BA21" s="481"/>
      <c r="BB21" s="481"/>
      <c r="BC21" s="481"/>
      <c r="BD21" s="483"/>
      <c r="BE21" s="481"/>
      <c r="BF21" s="481"/>
      <c r="BG21" s="481"/>
      <c r="BH21" s="483"/>
      <c r="BI21" s="481"/>
      <c r="BJ21" s="156"/>
      <c r="BK21" s="156"/>
      <c r="BL21" s="156"/>
      <c r="BM21" s="156"/>
      <c r="BN21" s="156"/>
      <c r="BO21" s="156"/>
      <c r="BP21" s="157"/>
      <c r="BQ21" s="157"/>
      <c r="BR21" s="157"/>
      <c r="BS21" s="157"/>
      <c r="BT21" s="157"/>
      <c r="BU21" s="157"/>
    </row>
    <row r="22" spans="1:76" ht="25.5" customHeight="1" hidden="1">
      <c r="A22" s="265">
        <f aca="true" t="shared" si="21" ref="A22:A66">G22</f>
        <v>16</v>
      </c>
      <c r="B22" s="264">
        <f aca="true" t="shared" si="22" ref="B22:C36">B103</f>
        <v>42616</v>
      </c>
      <c r="C22" s="264" t="str">
        <f t="shared" si="22"/>
        <v>weiblich U12</v>
      </c>
      <c r="D22" s="132" t="s">
        <v>169</v>
      </c>
      <c r="E22" s="265">
        <f aca="true" t="shared" si="23" ref="E22:J36">E103</f>
        <v>1</v>
      </c>
      <c r="F22" s="265">
        <f t="shared" si="23"/>
        <v>6</v>
      </c>
      <c r="G22" s="493">
        <f t="shared" si="23"/>
        <v>16</v>
      </c>
      <c r="H22" s="493" t="str">
        <f t="shared" si="23"/>
        <v>TV Brettorf</v>
      </c>
      <c r="I22" s="493" t="str">
        <f t="shared" si="23"/>
        <v> -</v>
      </c>
      <c r="J22" s="493" t="str">
        <f t="shared" si="23"/>
        <v>VfK Berlin</v>
      </c>
      <c r="K22" s="493"/>
      <c r="L22" s="493" t="str">
        <f aca="true" t="shared" si="24" ref="L22:L36">L103</f>
        <v>SV Energie Görlitz</v>
      </c>
      <c r="M22" s="493"/>
      <c r="N22" s="493"/>
      <c r="O22" s="493"/>
      <c r="P22" s="493"/>
      <c r="Q22" s="481"/>
      <c r="R22" s="482"/>
      <c r="S22" s="481"/>
      <c r="T22" s="481"/>
      <c r="U22" s="481"/>
      <c r="V22" s="483"/>
      <c r="W22" s="481"/>
      <c r="X22" s="481"/>
      <c r="Y22" s="481"/>
      <c r="Z22" s="483"/>
      <c r="AA22" s="481"/>
      <c r="AB22" s="156"/>
      <c r="AC22" s="156"/>
      <c r="AD22" s="156"/>
      <c r="AE22" s="156"/>
      <c r="AF22" s="156"/>
      <c r="AG22" s="156"/>
      <c r="AH22" s="157"/>
      <c r="AI22" s="157"/>
      <c r="AJ22" s="157"/>
      <c r="AK22" s="157"/>
      <c r="AL22" s="157"/>
      <c r="AM22" s="157"/>
      <c r="AN22" s="278"/>
      <c r="AO22" s="134"/>
      <c r="AP22" s="134"/>
      <c r="AQ22" s="279"/>
      <c r="AR22" s="279"/>
      <c r="AS22" s="503"/>
      <c r="AT22" s="504"/>
      <c r="AU22" s="158"/>
      <c r="AV22" s="504"/>
      <c r="AW22" s="504"/>
      <c r="AX22" s="504"/>
      <c r="AY22" s="481"/>
      <c r="AZ22" s="483"/>
      <c r="BA22" s="481"/>
      <c r="BB22" s="481"/>
      <c r="BC22" s="481"/>
      <c r="BD22" s="483"/>
      <c r="BE22" s="481"/>
      <c r="BF22" s="481"/>
      <c r="BG22" s="481"/>
      <c r="BH22" s="483"/>
      <c r="BI22" s="481"/>
      <c r="BJ22" s="156"/>
      <c r="BK22" s="156"/>
      <c r="BL22" s="156"/>
      <c r="BM22" s="156"/>
      <c r="BN22" s="156"/>
      <c r="BO22" s="156"/>
      <c r="BP22" s="157"/>
      <c r="BQ22" s="157"/>
      <c r="BR22" s="157"/>
      <c r="BS22" s="157"/>
      <c r="BT22" s="157"/>
      <c r="BU22" s="157"/>
      <c r="BV22" s="134"/>
      <c r="BW22" s="134"/>
      <c r="BX22" s="134"/>
    </row>
    <row r="23" spans="1:76" ht="25.5" customHeight="1" hidden="1">
      <c r="A23" s="265">
        <f t="shared" si="21"/>
        <v>17</v>
      </c>
      <c r="B23" s="264">
        <f t="shared" si="22"/>
        <v>42616</v>
      </c>
      <c r="C23" s="264" t="str">
        <f t="shared" si="22"/>
        <v>weiblich U12</v>
      </c>
      <c r="D23" s="132" t="s">
        <v>169</v>
      </c>
      <c r="E23" s="265">
        <f t="shared" si="23"/>
        <v>2</v>
      </c>
      <c r="F23" s="265">
        <f t="shared" si="23"/>
        <v>6</v>
      </c>
      <c r="G23" s="493">
        <f t="shared" si="23"/>
        <v>17</v>
      </c>
      <c r="H23" s="493" t="str">
        <f t="shared" si="23"/>
        <v>TSV Gnutz</v>
      </c>
      <c r="I23" s="493" t="str">
        <f t="shared" si="23"/>
        <v> -</v>
      </c>
      <c r="J23" s="493" t="str">
        <f t="shared" si="23"/>
        <v>SV Energie Görlitz</v>
      </c>
      <c r="K23" s="493"/>
      <c r="L23" s="493" t="str">
        <f t="shared" si="24"/>
        <v>VfK Berlin</v>
      </c>
      <c r="M23" s="493"/>
      <c r="N23" s="493"/>
      <c r="O23" s="493"/>
      <c r="P23" s="493"/>
      <c r="Q23" s="481"/>
      <c r="R23" s="482"/>
      <c r="S23" s="481"/>
      <c r="T23" s="481"/>
      <c r="U23" s="481"/>
      <c r="V23" s="483"/>
      <c r="W23" s="481"/>
      <c r="X23" s="481"/>
      <c r="Y23" s="481"/>
      <c r="Z23" s="483"/>
      <c r="AA23" s="481"/>
      <c r="AB23" s="156"/>
      <c r="AC23" s="156"/>
      <c r="AD23" s="156"/>
      <c r="AE23" s="156"/>
      <c r="AF23" s="156"/>
      <c r="AG23" s="156"/>
      <c r="AH23" s="157"/>
      <c r="AI23" s="157"/>
      <c r="AJ23" s="157"/>
      <c r="AK23" s="157"/>
      <c r="AL23" s="157"/>
      <c r="AM23" s="157"/>
      <c r="AN23" s="278"/>
      <c r="AO23" s="134"/>
      <c r="AP23" s="134"/>
      <c r="AQ23" s="279"/>
      <c r="AR23" s="279"/>
      <c r="AS23" s="503"/>
      <c r="AT23" s="504"/>
      <c r="AU23" s="158"/>
      <c r="AV23" s="504"/>
      <c r="AW23" s="504"/>
      <c r="AX23" s="504"/>
      <c r="AY23" s="481"/>
      <c r="AZ23" s="483"/>
      <c r="BA23" s="481"/>
      <c r="BB23" s="481"/>
      <c r="BC23" s="481"/>
      <c r="BD23" s="483"/>
      <c r="BE23" s="481"/>
      <c r="BF23" s="481"/>
      <c r="BG23" s="481"/>
      <c r="BH23" s="483"/>
      <c r="BI23" s="481"/>
      <c r="BJ23" s="156"/>
      <c r="BK23" s="156"/>
      <c r="BL23" s="156"/>
      <c r="BM23" s="156"/>
      <c r="BN23" s="156"/>
      <c r="BO23" s="156"/>
      <c r="BP23" s="157"/>
      <c r="BQ23" s="157"/>
      <c r="BR23" s="157"/>
      <c r="BS23" s="157"/>
      <c r="BT23" s="157"/>
      <c r="BU23" s="157"/>
      <c r="BV23" s="134"/>
      <c r="BW23" s="134"/>
      <c r="BX23" s="134"/>
    </row>
    <row r="24" spans="1:76" ht="25.5" customHeight="1" hidden="1">
      <c r="A24" s="265">
        <f t="shared" si="21"/>
        <v>18</v>
      </c>
      <c r="B24" s="264">
        <f t="shared" si="22"/>
        <v>42616</v>
      </c>
      <c r="C24" s="264" t="str">
        <f t="shared" si="22"/>
        <v>weiblich U12</v>
      </c>
      <c r="D24" s="132" t="s">
        <v>169</v>
      </c>
      <c r="E24" s="265">
        <f t="shared" si="23"/>
        <v>3</v>
      </c>
      <c r="F24" s="265">
        <f t="shared" si="23"/>
        <v>6</v>
      </c>
      <c r="G24" s="493">
        <f t="shared" si="23"/>
        <v>18</v>
      </c>
      <c r="H24" s="493" t="str">
        <f t="shared" si="23"/>
        <v>SV Energie Görlitz</v>
      </c>
      <c r="I24" s="493" t="str">
        <f t="shared" si="23"/>
        <v> - </v>
      </c>
      <c r="J24" s="493" t="str">
        <f t="shared" si="23"/>
        <v>VfK Berlin</v>
      </c>
      <c r="K24" s="493"/>
      <c r="L24" s="493" t="str">
        <f t="shared" si="24"/>
        <v>TSV Gnutz</v>
      </c>
      <c r="M24" s="493"/>
      <c r="N24" s="493"/>
      <c r="O24" s="493"/>
      <c r="P24" s="493"/>
      <c r="Q24" s="481"/>
      <c r="R24" s="482"/>
      <c r="S24" s="481"/>
      <c r="T24" s="481"/>
      <c r="U24" s="481"/>
      <c r="V24" s="483"/>
      <c r="W24" s="481"/>
      <c r="X24" s="481"/>
      <c r="Y24" s="481"/>
      <c r="Z24" s="483"/>
      <c r="AA24" s="481"/>
      <c r="AB24" s="156"/>
      <c r="AC24" s="156"/>
      <c r="AD24" s="156"/>
      <c r="AE24" s="156"/>
      <c r="AF24" s="156"/>
      <c r="AG24" s="156"/>
      <c r="AH24" s="157"/>
      <c r="AI24" s="157"/>
      <c r="AJ24" s="157"/>
      <c r="AK24" s="157"/>
      <c r="AL24" s="157"/>
      <c r="AM24" s="157"/>
      <c r="AN24" s="278"/>
      <c r="AO24" s="134"/>
      <c r="AP24" s="134"/>
      <c r="AQ24" s="279"/>
      <c r="AR24" s="279"/>
      <c r="AS24" s="503"/>
      <c r="AT24" s="504"/>
      <c r="AU24" s="158"/>
      <c r="AV24" s="504"/>
      <c r="AW24" s="504"/>
      <c r="AX24" s="504"/>
      <c r="AY24" s="481"/>
      <c r="AZ24" s="483"/>
      <c r="BA24" s="481"/>
      <c r="BB24" s="481"/>
      <c r="BC24" s="481"/>
      <c r="BD24" s="483"/>
      <c r="BE24" s="481"/>
      <c r="BF24" s="481"/>
      <c r="BG24" s="481"/>
      <c r="BH24" s="483"/>
      <c r="BI24" s="481"/>
      <c r="BJ24" s="156"/>
      <c r="BK24" s="156"/>
      <c r="BL24" s="156"/>
      <c r="BM24" s="156"/>
      <c r="BN24" s="156"/>
      <c r="BO24" s="156"/>
      <c r="BP24" s="157"/>
      <c r="BQ24" s="157"/>
      <c r="BR24" s="157"/>
      <c r="BS24" s="157"/>
      <c r="BT24" s="157"/>
      <c r="BU24" s="157"/>
      <c r="BV24" s="134"/>
      <c r="BW24" s="134"/>
      <c r="BX24" s="134"/>
    </row>
    <row r="25" spans="1:76" ht="25.5" customHeight="1" hidden="1">
      <c r="A25" s="265">
        <f t="shared" si="21"/>
        <v>19</v>
      </c>
      <c r="B25" s="264">
        <f t="shared" si="22"/>
        <v>42616</v>
      </c>
      <c r="C25" s="264" t="str">
        <f t="shared" si="22"/>
        <v>weiblich U12</v>
      </c>
      <c r="D25" s="132" t="s">
        <v>169</v>
      </c>
      <c r="E25" s="265">
        <f t="shared" si="23"/>
        <v>4</v>
      </c>
      <c r="F25" s="265">
        <f t="shared" si="23"/>
        <v>6</v>
      </c>
      <c r="G25" s="493">
        <f t="shared" si="23"/>
        <v>19</v>
      </c>
      <c r="H25" s="493" t="str">
        <f t="shared" si="23"/>
        <v>TV Brettorf</v>
      </c>
      <c r="I25" s="493" t="str">
        <f t="shared" si="23"/>
        <v> -</v>
      </c>
      <c r="J25" s="493" t="str">
        <f t="shared" si="23"/>
        <v>TSV Gnutz</v>
      </c>
      <c r="K25" s="493"/>
      <c r="L25" s="493" t="str">
        <f t="shared" si="24"/>
        <v>SV Energie Görlitz</v>
      </c>
      <c r="M25" s="493"/>
      <c r="N25" s="493"/>
      <c r="O25" s="493"/>
      <c r="P25" s="493"/>
      <c r="Q25" s="481"/>
      <c r="R25" s="482"/>
      <c r="S25" s="481"/>
      <c r="T25" s="481"/>
      <c r="U25" s="481"/>
      <c r="V25" s="483"/>
      <c r="W25" s="481"/>
      <c r="X25" s="481"/>
      <c r="Y25" s="481"/>
      <c r="Z25" s="483"/>
      <c r="AA25" s="481"/>
      <c r="AB25" s="156"/>
      <c r="AC25" s="156"/>
      <c r="AD25" s="156"/>
      <c r="AE25" s="156"/>
      <c r="AF25" s="156"/>
      <c r="AG25" s="156"/>
      <c r="AH25" s="157"/>
      <c r="AI25" s="157"/>
      <c r="AJ25" s="157"/>
      <c r="AK25" s="157"/>
      <c r="AL25" s="157"/>
      <c r="AM25" s="157"/>
      <c r="AN25" s="278"/>
      <c r="AO25" s="134"/>
      <c r="AP25" s="134"/>
      <c r="AQ25" s="279"/>
      <c r="AR25" s="279"/>
      <c r="AS25" s="503"/>
      <c r="AT25" s="504"/>
      <c r="AU25" s="158"/>
      <c r="AV25" s="504"/>
      <c r="AW25" s="504"/>
      <c r="AX25" s="504"/>
      <c r="AY25" s="481"/>
      <c r="AZ25" s="483"/>
      <c r="BA25" s="481"/>
      <c r="BB25" s="481"/>
      <c r="BC25" s="481"/>
      <c r="BD25" s="483"/>
      <c r="BE25" s="481"/>
      <c r="BF25" s="481"/>
      <c r="BG25" s="481"/>
      <c r="BH25" s="483"/>
      <c r="BI25" s="481"/>
      <c r="BJ25" s="156"/>
      <c r="BK25" s="156"/>
      <c r="BL25" s="156"/>
      <c r="BM25" s="156"/>
      <c r="BN25" s="156"/>
      <c r="BO25" s="156"/>
      <c r="BP25" s="157"/>
      <c r="BQ25" s="157"/>
      <c r="BR25" s="157"/>
      <c r="BS25" s="157"/>
      <c r="BT25" s="157"/>
      <c r="BU25" s="157"/>
      <c r="BV25" s="134"/>
      <c r="BW25" s="134"/>
      <c r="BX25" s="134"/>
    </row>
    <row r="26" spans="1:76" ht="25.5" customHeight="1" hidden="1">
      <c r="A26" s="265">
        <f t="shared" si="21"/>
        <v>20</v>
      </c>
      <c r="B26" s="264">
        <f t="shared" si="22"/>
        <v>42616</v>
      </c>
      <c r="C26" s="264" t="str">
        <f t="shared" si="22"/>
        <v>weiblich U12</v>
      </c>
      <c r="D26" s="132" t="s">
        <v>169</v>
      </c>
      <c r="E26" s="265">
        <f t="shared" si="23"/>
        <v>5</v>
      </c>
      <c r="F26" s="265">
        <f t="shared" si="23"/>
        <v>6</v>
      </c>
      <c r="G26" s="493">
        <f t="shared" si="23"/>
        <v>20</v>
      </c>
      <c r="H26" s="493" t="str">
        <f t="shared" si="23"/>
        <v>TSV Gnutz</v>
      </c>
      <c r="I26" s="493" t="str">
        <f t="shared" si="23"/>
        <v> -</v>
      </c>
      <c r="J26" s="493" t="str">
        <f t="shared" si="23"/>
        <v>VfK Berlin</v>
      </c>
      <c r="K26" s="493"/>
      <c r="L26" s="493" t="str">
        <f t="shared" si="24"/>
        <v>TV Brettorf</v>
      </c>
      <c r="M26" s="493"/>
      <c r="N26" s="493"/>
      <c r="O26" s="493"/>
      <c r="P26" s="493"/>
      <c r="Q26" s="481"/>
      <c r="R26" s="482"/>
      <c r="S26" s="481"/>
      <c r="T26" s="481"/>
      <c r="U26" s="481"/>
      <c r="V26" s="483"/>
      <c r="W26" s="481"/>
      <c r="X26" s="481"/>
      <c r="Y26" s="481"/>
      <c r="Z26" s="483"/>
      <c r="AA26" s="481"/>
      <c r="AB26" s="156"/>
      <c r="AC26" s="156"/>
      <c r="AD26" s="156"/>
      <c r="AE26" s="156"/>
      <c r="AF26" s="156"/>
      <c r="AG26" s="156"/>
      <c r="AH26" s="157"/>
      <c r="AI26" s="157"/>
      <c r="AJ26" s="157"/>
      <c r="AK26" s="157"/>
      <c r="AL26" s="157"/>
      <c r="AM26" s="157"/>
      <c r="AN26" s="278"/>
      <c r="AO26" s="134"/>
      <c r="AP26" s="134"/>
      <c r="AQ26" s="279"/>
      <c r="AR26" s="279"/>
      <c r="AS26" s="503"/>
      <c r="AT26" s="504"/>
      <c r="AU26" s="158"/>
      <c r="AV26" s="504"/>
      <c r="AW26" s="504"/>
      <c r="AX26" s="504"/>
      <c r="AY26" s="481"/>
      <c r="AZ26" s="483"/>
      <c r="BA26" s="481"/>
      <c r="BB26" s="481"/>
      <c r="BC26" s="481"/>
      <c r="BD26" s="483"/>
      <c r="BE26" s="481"/>
      <c r="BF26" s="481"/>
      <c r="BG26" s="481"/>
      <c r="BH26" s="483"/>
      <c r="BI26" s="481"/>
      <c r="BJ26" s="156"/>
      <c r="BK26" s="156"/>
      <c r="BL26" s="156"/>
      <c r="BM26" s="156"/>
      <c r="BN26" s="156"/>
      <c r="BO26" s="156"/>
      <c r="BP26" s="157"/>
      <c r="BQ26" s="157"/>
      <c r="BR26" s="157"/>
      <c r="BS26" s="157"/>
      <c r="BT26" s="157"/>
      <c r="BU26" s="157"/>
      <c r="BV26" s="134"/>
      <c r="BW26" s="134"/>
      <c r="BX26" s="134"/>
    </row>
    <row r="27" spans="1:76" ht="25.5" customHeight="1" hidden="1">
      <c r="A27" s="265">
        <f t="shared" si="21"/>
        <v>21</v>
      </c>
      <c r="B27" s="264">
        <f t="shared" si="22"/>
        <v>42616</v>
      </c>
      <c r="C27" s="264" t="str">
        <f t="shared" si="22"/>
        <v>weiblich U12</v>
      </c>
      <c r="D27" s="132" t="s">
        <v>169</v>
      </c>
      <c r="E27" s="265">
        <f t="shared" si="23"/>
        <v>6</v>
      </c>
      <c r="F27" s="265">
        <f t="shared" si="23"/>
        <v>6</v>
      </c>
      <c r="G27" s="493">
        <f t="shared" si="23"/>
        <v>21</v>
      </c>
      <c r="H27" s="493" t="str">
        <f t="shared" si="23"/>
        <v>TV Brettorf</v>
      </c>
      <c r="I27" s="493" t="str">
        <f t="shared" si="23"/>
        <v> - </v>
      </c>
      <c r="J27" s="493" t="str">
        <f t="shared" si="23"/>
        <v>SV Energie Görlitz</v>
      </c>
      <c r="K27" s="493"/>
      <c r="L27" s="493" t="str">
        <f t="shared" si="24"/>
        <v>VfK Berlin</v>
      </c>
      <c r="M27" s="493"/>
      <c r="N27" s="493"/>
      <c r="O27" s="493"/>
      <c r="P27" s="493"/>
      <c r="Q27" s="481"/>
      <c r="R27" s="482"/>
      <c r="S27" s="481"/>
      <c r="T27" s="481"/>
      <c r="U27" s="481"/>
      <c r="V27" s="483"/>
      <c r="W27" s="481"/>
      <c r="X27" s="481"/>
      <c r="Y27" s="481"/>
      <c r="Z27" s="483"/>
      <c r="AA27" s="481"/>
      <c r="AB27" s="156"/>
      <c r="AC27" s="156"/>
      <c r="AD27" s="156"/>
      <c r="AE27" s="156"/>
      <c r="AF27" s="156"/>
      <c r="AG27" s="156"/>
      <c r="AH27" s="157"/>
      <c r="AI27" s="157"/>
      <c r="AJ27" s="157"/>
      <c r="AK27" s="157"/>
      <c r="AL27" s="157"/>
      <c r="AM27" s="157"/>
      <c r="AN27" s="278"/>
      <c r="AO27" s="134"/>
      <c r="AP27" s="134"/>
      <c r="AQ27" s="279"/>
      <c r="AR27" s="279"/>
      <c r="AS27" s="503"/>
      <c r="AT27" s="504"/>
      <c r="AU27" s="158"/>
      <c r="AV27" s="504"/>
      <c r="AW27" s="504"/>
      <c r="AX27" s="504"/>
      <c r="AY27" s="481"/>
      <c r="AZ27" s="483"/>
      <c r="BA27" s="481"/>
      <c r="BB27" s="481"/>
      <c r="BC27" s="481"/>
      <c r="BD27" s="483"/>
      <c r="BE27" s="481"/>
      <c r="BF27" s="481"/>
      <c r="BG27" s="481"/>
      <c r="BH27" s="483"/>
      <c r="BI27" s="481"/>
      <c r="BJ27" s="156"/>
      <c r="BK27" s="156"/>
      <c r="BL27" s="156"/>
      <c r="BM27" s="156"/>
      <c r="BN27" s="156"/>
      <c r="BO27" s="156"/>
      <c r="BP27" s="157"/>
      <c r="BQ27" s="157"/>
      <c r="BR27" s="157"/>
      <c r="BS27" s="157"/>
      <c r="BT27" s="157"/>
      <c r="BU27" s="157"/>
      <c r="BV27" s="134"/>
      <c r="BW27" s="134"/>
      <c r="BX27" s="134"/>
    </row>
    <row r="28" spans="1:76" ht="25.5" customHeight="1" hidden="1">
      <c r="A28" s="265">
        <f t="shared" si="21"/>
        <v>0</v>
      </c>
      <c r="B28" s="264">
        <f t="shared" si="22"/>
        <v>42616</v>
      </c>
      <c r="C28" s="264" t="str">
        <f t="shared" si="22"/>
        <v>weiblich U12</v>
      </c>
      <c r="D28" s="132" t="s">
        <v>169</v>
      </c>
      <c r="E28" s="265">
        <f t="shared" si="23"/>
        <v>7</v>
      </c>
      <c r="F28" s="265">
        <f t="shared" si="23"/>
        <v>6</v>
      </c>
      <c r="G28" s="493">
        <f t="shared" si="23"/>
        <v>0</v>
      </c>
      <c r="H28" s="493">
        <f t="shared" si="23"/>
        <v>0</v>
      </c>
      <c r="I28" s="493">
        <f t="shared" si="23"/>
        <v>0</v>
      </c>
      <c r="J28" s="493">
        <f t="shared" si="23"/>
        <v>0</v>
      </c>
      <c r="K28" s="493"/>
      <c r="L28" s="493">
        <f t="shared" si="24"/>
        <v>0</v>
      </c>
      <c r="M28" s="493"/>
      <c r="N28" s="493"/>
      <c r="O28" s="493"/>
      <c r="P28" s="493"/>
      <c r="Q28" s="481"/>
      <c r="R28" s="482"/>
      <c r="S28" s="481"/>
      <c r="T28" s="481"/>
      <c r="U28" s="481"/>
      <c r="V28" s="483"/>
      <c r="W28" s="481"/>
      <c r="X28" s="481"/>
      <c r="Y28" s="481"/>
      <c r="Z28" s="483"/>
      <c r="AA28" s="481"/>
      <c r="AB28" s="156"/>
      <c r="AC28" s="156"/>
      <c r="AD28" s="156"/>
      <c r="AE28" s="156"/>
      <c r="AF28" s="156"/>
      <c r="AG28" s="156"/>
      <c r="AH28" s="157"/>
      <c r="AI28" s="157"/>
      <c r="AJ28" s="157"/>
      <c r="AK28" s="157"/>
      <c r="AL28" s="157"/>
      <c r="AM28" s="157"/>
      <c r="AN28" s="278"/>
      <c r="AO28" s="134"/>
      <c r="AP28" s="134"/>
      <c r="AQ28" s="279"/>
      <c r="AR28" s="279"/>
      <c r="AS28" s="503"/>
      <c r="AT28" s="504"/>
      <c r="AU28" s="158"/>
      <c r="AV28" s="504"/>
      <c r="AW28" s="504"/>
      <c r="AX28" s="504"/>
      <c r="AY28" s="481"/>
      <c r="AZ28" s="483"/>
      <c r="BA28" s="481"/>
      <c r="BB28" s="481"/>
      <c r="BC28" s="481"/>
      <c r="BD28" s="483"/>
      <c r="BE28" s="481"/>
      <c r="BF28" s="481"/>
      <c r="BG28" s="481"/>
      <c r="BH28" s="483"/>
      <c r="BI28" s="481"/>
      <c r="BJ28" s="156"/>
      <c r="BK28" s="156"/>
      <c r="BL28" s="156"/>
      <c r="BM28" s="156"/>
      <c r="BN28" s="156"/>
      <c r="BO28" s="156"/>
      <c r="BP28" s="157"/>
      <c r="BQ28" s="157"/>
      <c r="BR28" s="157"/>
      <c r="BS28" s="157"/>
      <c r="BT28" s="157"/>
      <c r="BU28" s="157"/>
      <c r="BV28" s="134"/>
      <c r="BW28" s="134"/>
      <c r="BX28" s="134"/>
    </row>
    <row r="29" spans="1:76" ht="25.5" customHeight="1" hidden="1">
      <c r="A29" s="265">
        <f t="shared" si="21"/>
        <v>0</v>
      </c>
      <c r="B29" s="264">
        <f t="shared" si="22"/>
        <v>42616</v>
      </c>
      <c r="C29" s="264" t="str">
        <f t="shared" si="22"/>
        <v>weiblich U12</v>
      </c>
      <c r="D29" s="132" t="s">
        <v>169</v>
      </c>
      <c r="E29" s="265">
        <f t="shared" si="23"/>
        <v>8</v>
      </c>
      <c r="F29" s="265">
        <f t="shared" si="23"/>
        <v>6</v>
      </c>
      <c r="G29" s="493">
        <f t="shared" si="23"/>
        <v>0</v>
      </c>
      <c r="H29" s="493">
        <f t="shared" si="23"/>
      </c>
      <c r="I29" s="493">
        <f t="shared" si="23"/>
        <v>0</v>
      </c>
      <c r="J29" s="493">
        <f t="shared" si="23"/>
        <v>0</v>
      </c>
      <c r="K29" s="493"/>
      <c r="L29" s="493">
        <f t="shared" si="24"/>
        <v>0</v>
      </c>
      <c r="M29" s="493"/>
      <c r="N29" s="493"/>
      <c r="O29" s="493"/>
      <c r="P29" s="493"/>
      <c r="Q29" s="481"/>
      <c r="R29" s="482"/>
      <c r="S29" s="481"/>
      <c r="T29" s="481"/>
      <c r="U29" s="481"/>
      <c r="V29" s="483"/>
      <c r="W29" s="481"/>
      <c r="X29" s="481"/>
      <c r="Y29" s="481"/>
      <c r="Z29" s="483"/>
      <c r="AA29" s="481"/>
      <c r="AB29" s="156"/>
      <c r="AC29" s="156"/>
      <c r="AD29" s="156"/>
      <c r="AE29" s="156"/>
      <c r="AF29" s="156"/>
      <c r="AG29" s="156"/>
      <c r="AH29" s="157"/>
      <c r="AI29" s="157"/>
      <c r="AJ29" s="157"/>
      <c r="AK29" s="157"/>
      <c r="AL29" s="157"/>
      <c r="AM29" s="157"/>
      <c r="AN29" s="278"/>
      <c r="AO29" s="134"/>
      <c r="AP29" s="134"/>
      <c r="AQ29" s="279"/>
      <c r="AR29" s="279"/>
      <c r="AS29" s="503"/>
      <c r="AT29" s="504"/>
      <c r="AU29" s="158"/>
      <c r="AV29" s="504"/>
      <c r="AW29" s="504"/>
      <c r="AX29" s="504"/>
      <c r="AY29" s="481"/>
      <c r="AZ29" s="483"/>
      <c r="BA29" s="481"/>
      <c r="BB29" s="481"/>
      <c r="BC29" s="481"/>
      <c r="BD29" s="483"/>
      <c r="BE29" s="481"/>
      <c r="BF29" s="481"/>
      <c r="BG29" s="481"/>
      <c r="BH29" s="483"/>
      <c r="BI29" s="481"/>
      <c r="BJ29" s="156"/>
      <c r="BK29" s="156"/>
      <c r="BL29" s="156"/>
      <c r="BM29" s="156"/>
      <c r="BN29" s="156"/>
      <c r="BO29" s="156"/>
      <c r="BP29" s="157"/>
      <c r="BQ29" s="157"/>
      <c r="BR29" s="157"/>
      <c r="BS29" s="157"/>
      <c r="BT29" s="157"/>
      <c r="BU29" s="157"/>
      <c r="BV29" s="134"/>
      <c r="BW29" s="134"/>
      <c r="BX29" s="134"/>
    </row>
    <row r="30" spans="1:76" ht="25.5" customHeight="1" hidden="1">
      <c r="A30" s="265">
        <f t="shared" si="21"/>
        <v>0</v>
      </c>
      <c r="B30" s="264">
        <f t="shared" si="22"/>
        <v>42616</v>
      </c>
      <c r="C30" s="264" t="str">
        <f t="shared" si="22"/>
        <v>weiblich U12</v>
      </c>
      <c r="D30" s="132" t="s">
        <v>169</v>
      </c>
      <c r="E30" s="265">
        <f t="shared" si="23"/>
        <v>9</v>
      </c>
      <c r="F30" s="265">
        <f t="shared" si="23"/>
        <v>6</v>
      </c>
      <c r="G30" s="493">
        <f t="shared" si="23"/>
        <v>0</v>
      </c>
      <c r="H30" s="493">
        <f t="shared" si="23"/>
      </c>
      <c r="I30" s="493">
        <f t="shared" si="23"/>
        <v>0</v>
      </c>
      <c r="J30" s="493">
        <f t="shared" si="23"/>
        <v>0</v>
      </c>
      <c r="K30" s="493"/>
      <c r="L30" s="493">
        <f t="shared" si="24"/>
        <v>0</v>
      </c>
      <c r="M30" s="493"/>
      <c r="N30" s="493"/>
      <c r="O30" s="493"/>
      <c r="P30" s="493"/>
      <c r="Q30" s="481"/>
      <c r="R30" s="482"/>
      <c r="S30" s="481"/>
      <c r="T30" s="481"/>
      <c r="U30" s="481"/>
      <c r="V30" s="483"/>
      <c r="W30" s="481"/>
      <c r="X30" s="481"/>
      <c r="Y30" s="481"/>
      <c r="Z30" s="483"/>
      <c r="AA30" s="481"/>
      <c r="AB30" s="156"/>
      <c r="AC30" s="156"/>
      <c r="AD30" s="156"/>
      <c r="AE30" s="156"/>
      <c r="AF30" s="156"/>
      <c r="AG30" s="156"/>
      <c r="AH30" s="157"/>
      <c r="AI30" s="157"/>
      <c r="AJ30" s="157"/>
      <c r="AK30" s="157"/>
      <c r="AL30" s="157"/>
      <c r="AM30" s="157"/>
      <c r="AN30" s="278"/>
      <c r="AO30" s="134"/>
      <c r="AP30" s="134"/>
      <c r="AQ30" s="279"/>
      <c r="AR30" s="279"/>
      <c r="AS30" s="503"/>
      <c r="AT30" s="504"/>
      <c r="AU30" s="158"/>
      <c r="AV30" s="504"/>
      <c r="AW30" s="504"/>
      <c r="AX30" s="504"/>
      <c r="AY30" s="481"/>
      <c r="AZ30" s="483"/>
      <c r="BA30" s="481"/>
      <c r="BB30" s="481"/>
      <c r="BC30" s="481"/>
      <c r="BD30" s="483"/>
      <c r="BE30" s="481"/>
      <c r="BF30" s="481"/>
      <c r="BG30" s="481"/>
      <c r="BH30" s="483"/>
      <c r="BI30" s="481"/>
      <c r="BJ30" s="156"/>
      <c r="BK30" s="156"/>
      <c r="BL30" s="156"/>
      <c r="BM30" s="156"/>
      <c r="BN30" s="156"/>
      <c r="BO30" s="156"/>
      <c r="BP30" s="157"/>
      <c r="BQ30" s="157"/>
      <c r="BR30" s="157"/>
      <c r="BS30" s="157"/>
      <c r="BT30" s="157"/>
      <c r="BU30" s="157"/>
      <c r="BV30" s="134"/>
      <c r="BW30" s="134"/>
      <c r="BX30" s="134"/>
    </row>
    <row r="31" spans="1:76" ht="25.5" customHeight="1" hidden="1">
      <c r="A31" s="265">
        <f t="shared" si="21"/>
        <v>0</v>
      </c>
      <c r="B31" s="264">
        <f t="shared" si="22"/>
        <v>42616</v>
      </c>
      <c r="C31" s="264" t="str">
        <f t="shared" si="22"/>
        <v>weiblich U12</v>
      </c>
      <c r="D31" s="132" t="s">
        <v>169</v>
      </c>
      <c r="E31" s="265">
        <f t="shared" si="23"/>
        <v>10</v>
      </c>
      <c r="F31" s="265">
        <f t="shared" si="23"/>
        <v>6</v>
      </c>
      <c r="G31" s="493">
        <f t="shared" si="23"/>
        <v>0</v>
      </c>
      <c r="H31" s="493">
        <f t="shared" si="23"/>
        <v>0</v>
      </c>
      <c r="I31" s="493">
        <f t="shared" si="23"/>
        <v>0</v>
      </c>
      <c r="J31" s="493">
        <f t="shared" si="23"/>
        <v>0</v>
      </c>
      <c r="K31" s="493"/>
      <c r="L31" s="493">
        <f t="shared" si="24"/>
        <v>0</v>
      </c>
      <c r="M31" s="493"/>
      <c r="N31" s="493"/>
      <c r="O31" s="493"/>
      <c r="P31" s="493"/>
      <c r="Q31" s="481"/>
      <c r="R31" s="482"/>
      <c r="S31" s="481"/>
      <c r="T31" s="481"/>
      <c r="U31" s="481"/>
      <c r="V31" s="483"/>
      <c r="W31" s="481"/>
      <c r="X31" s="481"/>
      <c r="Y31" s="481"/>
      <c r="Z31" s="483"/>
      <c r="AA31" s="481"/>
      <c r="AB31" s="156"/>
      <c r="AC31" s="156"/>
      <c r="AD31" s="156"/>
      <c r="AE31" s="156"/>
      <c r="AF31" s="156"/>
      <c r="AG31" s="156"/>
      <c r="AH31" s="157"/>
      <c r="AI31" s="157"/>
      <c r="AJ31" s="157"/>
      <c r="AK31" s="157"/>
      <c r="AL31" s="157"/>
      <c r="AM31" s="157"/>
      <c r="AN31" s="278"/>
      <c r="AO31" s="134"/>
      <c r="AP31" s="134"/>
      <c r="AQ31" s="279"/>
      <c r="AR31" s="279"/>
      <c r="AS31" s="503"/>
      <c r="AT31" s="504"/>
      <c r="AU31" s="158"/>
      <c r="AV31" s="504"/>
      <c r="AW31" s="504"/>
      <c r="AX31" s="504"/>
      <c r="AY31" s="481"/>
      <c r="AZ31" s="483"/>
      <c r="BA31" s="481"/>
      <c r="BB31" s="481"/>
      <c r="BC31" s="481"/>
      <c r="BD31" s="483"/>
      <c r="BE31" s="481"/>
      <c r="BF31" s="481"/>
      <c r="BG31" s="481"/>
      <c r="BH31" s="483"/>
      <c r="BI31" s="481"/>
      <c r="BJ31" s="156"/>
      <c r="BK31" s="156"/>
      <c r="BL31" s="156"/>
      <c r="BM31" s="156"/>
      <c r="BN31" s="156"/>
      <c r="BO31" s="156"/>
      <c r="BP31" s="157"/>
      <c r="BQ31" s="157"/>
      <c r="BR31" s="157"/>
      <c r="BS31" s="157"/>
      <c r="BT31" s="157"/>
      <c r="BU31" s="157"/>
      <c r="BV31" s="134"/>
      <c r="BW31" s="134"/>
      <c r="BX31" s="134"/>
    </row>
    <row r="32" spans="1:76" ht="25.5" customHeight="1" hidden="1">
      <c r="A32" s="265">
        <f t="shared" si="21"/>
        <v>0</v>
      </c>
      <c r="B32" s="264">
        <f t="shared" si="22"/>
        <v>42616</v>
      </c>
      <c r="C32" s="264" t="str">
        <f t="shared" si="22"/>
        <v>weiblich U12</v>
      </c>
      <c r="D32" s="132" t="s">
        <v>169</v>
      </c>
      <c r="E32" s="265">
        <f t="shared" si="23"/>
        <v>11</v>
      </c>
      <c r="F32" s="265">
        <f t="shared" si="23"/>
        <v>6</v>
      </c>
      <c r="G32" s="493">
        <f t="shared" si="23"/>
        <v>0</v>
      </c>
      <c r="H32" s="493">
        <f t="shared" si="23"/>
        <v>0</v>
      </c>
      <c r="I32" s="493">
        <f t="shared" si="23"/>
        <v>0</v>
      </c>
      <c r="J32" s="493">
        <f t="shared" si="23"/>
        <v>0</v>
      </c>
      <c r="K32" s="493"/>
      <c r="L32" s="493">
        <f t="shared" si="24"/>
        <v>0</v>
      </c>
      <c r="M32" s="493"/>
      <c r="N32" s="493"/>
      <c r="O32" s="493"/>
      <c r="P32" s="493"/>
      <c r="Q32" s="481"/>
      <c r="R32" s="482"/>
      <c r="S32" s="481"/>
      <c r="T32" s="481"/>
      <c r="U32" s="481"/>
      <c r="V32" s="483"/>
      <c r="W32" s="481"/>
      <c r="X32" s="481"/>
      <c r="Y32" s="481"/>
      <c r="Z32" s="483"/>
      <c r="AA32" s="481"/>
      <c r="AB32" s="156"/>
      <c r="AC32" s="156"/>
      <c r="AD32" s="156"/>
      <c r="AE32" s="156"/>
      <c r="AF32" s="156"/>
      <c r="AG32" s="156"/>
      <c r="AH32" s="157"/>
      <c r="AI32" s="157"/>
      <c r="AJ32" s="157"/>
      <c r="AK32" s="157"/>
      <c r="AL32" s="157"/>
      <c r="AM32" s="157"/>
      <c r="AN32" s="278"/>
      <c r="AO32" s="134"/>
      <c r="AP32" s="134"/>
      <c r="AQ32" s="279"/>
      <c r="AR32" s="279"/>
      <c r="AS32" s="503"/>
      <c r="AT32" s="504"/>
      <c r="AU32" s="158"/>
      <c r="AV32" s="504"/>
      <c r="AW32" s="504"/>
      <c r="AX32" s="504"/>
      <c r="AY32" s="481"/>
      <c r="AZ32" s="483"/>
      <c r="BA32" s="481"/>
      <c r="BB32" s="481"/>
      <c r="BC32" s="481"/>
      <c r="BD32" s="483"/>
      <c r="BE32" s="481"/>
      <c r="BF32" s="481"/>
      <c r="BG32" s="481"/>
      <c r="BH32" s="483"/>
      <c r="BI32" s="481"/>
      <c r="BJ32" s="156"/>
      <c r="BK32" s="156"/>
      <c r="BL32" s="156"/>
      <c r="BM32" s="156"/>
      <c r="BN32" s="156"/>
      <c r="BO32" s="156"/>
      <c r="BP32" s="157"/>
      <c r="BQ32" s="157"/>
      <c r="BR32" s="157"/>
      <c r="BS32" s="157"/>
      <c r="BT32" s="157"/>
      <c r="BU32" s="157"/>
      <c r="BV32" s="134"/>
      <c r="BW32" s="134"/>
      <c r="BX32" s="134"/>
    </row>
    <row r="33" spans="1:76" ht="25.5" customHeight="1" hidden="1">
      <c r="A33" s="265">
        <f t="shared" si="21"/>
        <v>0</v>
      </c>
      <c r="B33" s="264">
        <f t="shared" si="22"/>
        <v>42616</v>
      </c>
      <c r="C33" s="264" t="str">
        <f t="shared" si="22"/>
        <v>weiblich U12</v>
      </c>
      <c r="D33" s="132" t="s">
        <v>169</v>
      </c>
      <c r="E33" s="265">
        <f t="shared" si="23"/>
        <v>12</v>
      </c>
      <c r="F33" s="265">
        <f t="shared" si="23"/>
        <v>6</v>
      </c>
      <c r="G33" s="493">
        <f t="shared" si="23"/>
        <v>0</v>
      </c>
      <c r="H33" s="493">
        <f t="shared" si="23"/>
        <v>0</v>
      </c>
      <c r="I33" s="493">
        <f t="shared" si="23"/>
        <v>0</v>
      </c>
      <c r="J33" s="493">
        <f t="shared" si="23"/>
        <v>0</v>
      </c>
      <c r="K33" s="493"/>
      <c r="L33" s="493">
        <f t="shared" si="24"/>
        <v>0</v>
      </c>
      <c r="M33" s="493"/>
      <c r="N33" s="493"/>
      <c r="O33" s="493"/>
      <c r="P33" s="493"/>
      <c r="Q33" s="481"/>
      <c r="R33" s="482"/>
      <c r="S33" s="481"/>
      <c r="T33" s="481"/>
      <c r="U33" s="481"/>
      <c r="V33" s="483"/>
      <c r="W33" s="481"/>
      <c r="X33" s="481"/>
      <c r="Y33" s="481"/>
      <c r="Z33" s="483"/>
      <c r="AA33" s="481"/>
      <c r="AB33" s="156"/>
      <c r="AC33" s="156"/>
      <c r="AD33" s="156"/>
      <c r="AE33" s="156"/>
      <c r="AF33" s="156"/>
      <c r="AG33" s="156"/>
      <c r="AH33" s="157"/>
      <c r="AI33" s="157"/>
      <c r="AJ33" s="157"/>
      <c r="AK33" s="157"/>
      <c r="AL33" s="157"/>
      <c r="AM33" s="157"/>
      <c r="AN33" s="278"/>
      <c r="AO33" s="134"/>
      <c r="AP33" s="134"/>
      <c r="AQ33" s="279"/>
      <c r="AR33" s="279"/>
      <c r="AS33" s="503"/>
      <c r="AT33" s="504"/>
      <c r="AU33" s="158"/>
      <c r="AV33" s="504"/>
      <c r="AW33" s="504"/>
      <c r="AX33" s="504"/>
      <c r="AY33" s="481"/>
      <c r="AZ33" s="483"/>
      <c r="BA33" s="481"/>
      <c r="BB33" s="481"/>
      <c r="BC33" s="481"/>
      <c r="BD33" s="483"/>
      <c r="BE33" s="481"/>
      <c r="BF33" s="481"/>
      <c r="BG33" s="481"/>
      <c r="BH33" s="483"/>
      <c r="BI33" s="481"/>
      <c r="BJ33" s="156"/>
      <c r="BK33" s="156"/>
      <c r="BL33" s="156"/>
      <c r="BM33" s="156"/>
      <c r="BN33" s="156"/>
      <c r="BO33" s="156"/>
      <c r="BP33" s="157"/>
      <c r="BQ33" s="157"/>
      <c r="BR33" s="157"/>
      <c r="BS33" s="157"/>
      <c r="BT33" s="157"/>
      <c r="BU33" s="157"/>
      <c r="BV33" s="134"/>
      <c r="BW33" s="134"/>
      <c r="BX33" s="134"/>
    </row>
    <row r="34" spans="1:76" ht="25.5" customHeight="1" hidden="1">
      <c r="A34" s="265">
        <f t="shared" si="21"/>
        <v>0</v>
      </c>
      <c r="B34" s="264">
        <f t="shared" si="22"/>
        <v>42616</v>
      </c>
      <c r="C34" s="264" t="str">
        <f t="shared" si="22"/>
        <v>weiblich U12</v>
      </c>
      <c r="D34" s="132" t="s">
        <v>169</v>
      </c>
      <c r="E34" s="265">
        <f t="shared" si="23"/>
        <v>13</v>
      </c>
      <c r="F34" s="265">
        <f t="shared" si="23"/>
        <v>6</v>
      </c>
      <c r="G34" s="493">
        <f t="shared" si="23"/>
        <v>0</v>
      </c>
      <c r="H34" s="493">
        <f t="shared" si="23"/>
        <v>0</v>
      </c>
      <c r="I34" s="493">
        <f t="shared" si="23"/>
        <v>0</v>
      </c>
      <c r="J34" s="493">
        <f t="shared" si="23"/>
        <v>0</v>
      </c>
      <c r="K34" s="493"/>
      <c r="L34" s="493">
        <f t="shared" si="24"/>
        <v>0</v>
      </c>
      <c r="M34" s="493"/>
      <c r="N34" s="493"/>
      <c r="O34" s="493"/>
      <c r="P34" s="493"/>
      <c r="Q34" s="481"/>
      <c r="R34" s="482"/>
      <c r="S34" s="481"/>
      <c r="T34" s="481"/>
      <c r="U34" s="481"/>
      <c r="V34" s="483"/>
      <c r="W34" s="481"/>
      <c r="X34" s="481"/>
      <c r="Y34" s="481"/>
      <c r="Z34" s="483"/>
      <c r="AA34" s="481"/>
      <c r="AB34" s="156"/>
      <c r="AC34" s="156"/>
      <c r="AD34" s="156"/>
      <c r="AE34" s="156"/>
      <c r="AF34" s="156"/>
      <c r="AG34" s="156"/>
      <c r="AH34" s="157"/>
      <c r="AI34" s="157"/>
      <c r="AJ34" s="157"/>
      <c r="AK34" s="157"/>
      <c r="AL34" s="157"/>
      <c r="AM34" s="157"/>
      <c r="AN34" s="278"/>
      <c r="AO34" s="134"/>
      <c r="AP34" s="134"/>
      <c r="AQ34" s="279"/>
      <c r="AR34" s="279"/>
      <c r="AS34" s="503"/>
      <c r="AT34" s="504"/>
      <c r="AU34" s="158"/>
      <c r="AV34" s="504"/>
      <c r="AW34" s="504"/>
      <c r="AX34" s="504"/>
      <c r="AY34" s="481"/>
      <c r="AZ34" s="483"/>
      <c r="BA34" s="481"/>
      <c r="BB34" s="481"/>
      <c r="BC34" s="481"/>
      <c r="BD34" s="483"/>
      <c r="BE34" s="481"/>
      <c r="BF34" s="481"/>
      <c r="BG34" s="481"/>
      <c r="BH34" s="483"/>
      <c r="BI34" s="481"/>
      <c r="BJ34" s="156"/>
      <c r="BK34" s="156"/>
      <c r="BL34" s="156"/>
      <c r="BM34" s="156"/>
      <c r="BN34" s="156"/>
      <c r="BO34" s="156"/>
      <c r="BP34" s="157"/>
      <c r="BQ34" s="157"/>
      <c r="BR34" s="157"/>
      <c r="BS34" s="157"/>
      <c r="BT34" s="157"/>
      <c r="BU34" s="157"/>
      <c r="BV34" s="134"/>
      <c r="BW34" s="134"/>
      <c r="BX34" s="134"/>
    </row>
    <row r="35" spans="1:76" ht="25.5" customHeight="1" hidden="1">
      <c r="A35" s="265">
        <f t="shared" si="21"/>
        <v>0</v>
      </c>
      <c r="B35" s="264">
        <f t="shared" si="22"/>
        <v>42616</v>
      </c>
      <c r="C35" s="264" t="str">
        <f t="shared" si="22"/>
        <v>weiblich U12</v>
      </c>
      <c r="D35" s="132" t="s">
        <v>169</v>
      </c>
      <c r="E35" s="265">
        <f t="shared" si="23"/>
        <v>14</v>
      </c>
      <c r="F35" s="265">
        <f t="shared" si="23"/>
        <v>6</v>
      </c>
      <c r="G35" s="493">
        <f t="shared" si="23"/>
        <v>0</v>
      </c>
      <c r="H35" s="493">
        <f t="shared" si="23"/>
        <v>0</v>
      </c>
      <c r="I35" s="493">
        <f t="shared" si="23"/>
        <v>0</v>
      </c>
      <c r="J35" s="493">
        <f t="shared" si="23"/>
        <v>0</v>
      </c>
      <c r="K35" s="493"/>
      <c r="L35" s="493">
        <f t="shared" si="24"/>
        <v>0</v>
      </c>
      <c r="M35" s="493"/>
      <c r="N35" s="493"/>
      <c r="O35" s="493"/>
      <c r="P35" s="493"/>
      <c r="Q35" s="481"/>
      <c r="R35" s="482"/>
      <c r="S35" s="481"/>
      <c r="T35" s="481"/>
      <c r="U35" s="481"/>
      <c r="V35" s="483"/>
      <c r="W35" s="481"/>
      <c r="X35" s="481"/>
      <c r="Y35" s="481"/>
      <c r="Z35" s="483"/>
      <c r="AA35" s="481"/>
      <c r="AB35" s="156"/>
      <c r="AC35" s="156"/>
      <c r="AD35" s="156"/>
      <c r="AE35" s="156"/>
      <c r="AF35" s="156"/>
      <c r="AG35" s="156"/>
      <c r="AH35" s="157"/>
      <c r="AI35" s="157"/>
      <c r="AJ35" s="157"/>
      <c r="AK35" s="157"/>
      <c r="AL35" s="157"/>
      <c r="AM35" s="157"/>
      <c r="AN35" s="278"/>
      <c r="AO35" s="134"/>
      <c r="AP35" s="134"/>
      <c r="AQ35" s="279"/>
      <c r="AR35" s="279"/>
      <c r="AS35" s="503"/>
      <c r="AT35" s="504"/>
      <c r="AU35" s="158"/>
      <c r="AV35" s="504"/>
      <c r="AW35" s="504"/>
      <c r="AX35" s="504"/>
      <c r="AY35" s="481"/>
      <c r="AZ35" s="483"/>
      <c r="BA35" s="481"/>
      <c r="BB35" s="481"/>
      <c r="BC35" s="481"/>
      <c r="BD35" s="483"/>
      <c r="BE35" s="481"/>
      <c r="BF35" s="481"/>
      <c r="BG35" s="481"/>
      <c r="BH35" s="483"/>
      <c r="BI35" s="481"/>
      <c r="BJ35" s="156"/>
      <c r="BK35" s="156"/>
      <c r="BL35" s="156"/>
      <c r="BM35" s="156"/>
      <c r="BN35" s="156"/>
      <c r="BO35" s="156"/>
      <c r="BP35" s="157"/>
      <c r="BQ35" s="157"/>
      <c r="BR35" s="157"/>
      <c r="BS35" s="157"/>
      <c r="BT35" s="157"/>
      <c r="BU35" s="157"/>
      <c r="BV35" s="134"/>
      <c r="BW35" s="134"/>
      <c r="BX35" s="134"/>
    </row>
    <row r="36" spans="1:76" ht="25.5" customHeight="1" hidden="1">
      <c r="A36" s="265">
        <f t="shared" si="21"/>
        <v>0</v>
      </c>
      <c r="B36" s="264">
        <f t="shared" si="22"/>
        <v>42616</v>
      </c>
      <c r="C36" s="264" t="str">
        <f t="shared" si="22"/>
        <v>weiblich U12</v>
      </c>
      <c r="D36" s="132" t="s">
        <v>169</v>
      </c>
      <c r="E36" s="265">
        <f t="shared" si="23"/>
        <v>15</v>
      </c>
      <c r="F36" s="265">
        <f t="shared" si="23"/>
        <v>2</v>
      </c>
      <c r="G36" s="493">
        <f t="shared" si="23"/>
        <v>0</v>
      </c>
      <c r="H36" s="493">
        <f t="shared" si="23"/>
        <v>0</v>
      </c>
      <c r="I36" s="493">
        <f t="shared" si="23"/>
        <v>0</v>
      </c>
      <c r="J36" s="493">
        <f t="shared" si="23"/>
        <v>0</v>
      </c>
      <c r="K36" s="493"/>
      <c r="L36" s="493">
        <f t="shared" si="24"/>
        <v>0</v>
      </c>
      <c r="M36" s="493"/>
      <c r="N36" s="493"/>
      <c r="O36" s="493"/>
      <c r="P36" s="493"/>
      <c r="Q36" s="481"/>
      <c r="R36" s="482"/>
      <c r="S36" s="481"/>
      <c r="T36" s="481"/>
      <c r="U36" s="481"/>
      <c r="V36" s="483"/>
      <c r="W36" s="481"/>
      <c r="X36" s="481"/>
      <c r="Y36" s="481"/>
      <c r="Z36" s="483"/>
      <c r="AA36" s="481"/>
      <c r="AB36" s="156"/>
      <c r="AC36" s="156"/>
      <c r="AD36" s="156"/>
      <c r="AE36" s="156"/>
      <c r="AF36" s="156"/>
      <c r="AG36" s="156"/>
      <c r="AH36" s="157"/>
      <c r="AI36" s="157"/>
      <c r="AJ36" s="157"/>
      <c r="AK36" s="157"/>
      <c r="AL36" s="157"/>
      <c r="AM36" s="157"/>
      <c r="AN36" s="278"/>
      <c r="AO36" s="134"/>
      <c r="AP36" s="134"/>
      <c r="AQ36" s="279"/>
      <c r="AR36" s="279"/>
      <c r="AS36" s="503"/>
      <c r="AT36" s="504"/>
      <c r="AU36" s="158"/>
      <c r="AV36" s="504"/>
      <c r="AW36" s="504"/>
      <c r="AX36" s="504"/>
      <c r="AY36" s="481"/>
      <c r="AZ36" s="483"/>
      <c r="BA36" s="481"/>
      <c r="BB36" s="481"/>
      <c r="BC36" s="481"/>
      <c r="BD36" s="483"/>
      <c r="BE36" s="481"/>
      <c r="BF36" s="481"/>
      <c r="BG36" s="481"/>
      <c r="BH36" s="483"/>
      <c r="BI36" s="481"/>
      <c r="BJ36" s="156"/>
      <c r="BK36" s="156"/>
      <c r="BL36" s="156"/>
      <c r="BM36" s="156"/>
      <c r="BN36" s="156"/>
      <c r="BO36" s="156"/>
      <c r="BP36" s="157"/>
      <c r="BQ36" s="157"/>
      <c r="BR36" s="157"/>
      <c r="BS36" s="157"/>
      <c r="BT36" s="157"/>
      <c r="BU36" s="157"/>
      <c r="BV36" s="134"/>
      <c r="BW36" s="134"/>
      <c r="BX36" s="134"/>
    </row>
    <row r="37" spans="1:76" ht="25.5" customHeight="1" hidden="1">
      <c r="A37" s="265">
        <f t="shared" si="21"/>
        <v>31</v>
      </c>
      <c r="B37" s="264">
        <f aca="true" t="shared" si="25" ref="B37:B51">AN7</f>
        <v>42616</v>
      </c>
      <c r="C37" s="264" t="str">
        <f aca="true" t="shared" si="26" ref="C37:C51">AO7</f>
        <v>weiblich U12</v>
      </c>
      <c r="D37" s="132" t="s">
        <v>170</v>
      </c>
      <c r="E37" s="265">
        <f aca="true" t="shared" si="27" ref="E37:E51">AQ7</f>
        <v>1</v>
      </c>
      <c r="F37" s="265">
        <f aca="true" t="shared" si="28" ref="F37:F51">AR7</f>
        <v>7</v>
      </c>
      <c r="G37" s="493">
        <f aca="true" t="shared" si="29" ref="G37:G51">AS7</f>
        <v>31</v>
      </c>
      <c r="H37" s="494" t="str">
        <f aca="true" t="shared" si="30" ref="H37:H51">AT7</f>
        <v>SV Düdenbüttel</v>
      </c>
      <c r="I37" s="494" t="str">
        <f aca="true" t="shared" si="31" ref="I37:I51">AU7</f>
        <v> -</v>
      </c>
      <c r="J37" s="494" t="str">
        <f aca="true" t="shared" si="32" ref="J37:J51">AV7</f>
        <v>TV Unterhaugstett</v>
      </c>
      <c r="K37" s="494"/>
      <c r="L37" s="494" t="str">
        <f aca="true" t="shared" si="33" ref="L37:L51">AX7</f>
        <v>TV Stammbach</v>
      </c>
      <c r="M37" s="494"/>
      <c r="N37" s="494"/>
      <c r="O37" s="494"/>
      <c r="P37" s="494"/>
      <c r="Q37" s="481"/>
      <c r="R37" s="482"/>
      <c r="S37" s="481"/>
      <c r="T37" s="481"/>
      <c r="U37" s="481"/>
      <c r="V37" s="483"/>
      <c r="W37" s="481"/>
      <c r="X37" s="481"/>
      <c r="Y37" s="481"/>
      <c r="Z37" s="483"/>
      <c r="AA37" s="481"/>
      <c r="AB37" s="156"/>
      <c r="AC37" s="156"/>
      <c r="AD37" s="156"/>
      <c r="AE37" s="156"/>
      <c r="AF37" s="156"/>
      <c r="AG37" s="156"/>
      <c r="AH37" s="157"/>
      <c r="AI37" s="157"/>
      <c r="AJ37" s="157"/>
      <c r="AK37" s="157"/>
      <c r="AL37" s="157"/>
      <c r="AM37" s="157"/>
      <c r="AN37" s="278"/>
      <c r="AO37" s="134"/>
      <c r="AP37" s="134"/>
      <c r="AQ37" s="279"/>
      <c r="AR37" s="279"/>
      <c r="AS37" s="503"/>
      <c r="AT37" s="504"/>
      <c r="AU37" s="158"/>
      <c r="AV37" s="504"/>
      <c r="AW37" s="504"/>
      <c r="AX37" s="504"/>
      <c r="AY37" s="481"/>
      <c r="AZ37" s="483"/>
      <c r="BA37" s="481"/>
      <c r="BB37" s="481"/>
      <c r="BC37" s="481"/>
      <c r="BD37" s="483"/>
      <c r="BE37" s="481"/>
      <c r="BF37" s="481"/>
      <c r="BG37" s="481"/>
      <c r="BH37" s="483"/>
      <c r="BI37" s="481"/>
      <c r="BJ37" s="156"/>
      <c r="BK37" s="156"/>
      <c r="BL37" s="156"/>
      <c r="BM37" s="156"/>
      <c r="BN37" s="156"/>
      <c r="BO37" s="156"/>
      <c r="BP37" s="157"/>
      <c r="BQ37" s="157"/>
      <c r="BR37" s="157"/>
      <c r="BS37" s="157"/>
      <c r="BT37" s="157"/>
      <c r="BU37" s="157"/>
      <c r="BV37" s="134"/>
      <c r="BW37" s="134"/>
      <c r="BX37" s="134"/>
    </row>
    <row r="38" spans="1:76" ht="25.5" customHeight="1" hidden="1">
      <c r="A38" s="265">
        <f t="shared" si="21"/>
        <v>32</v>
      </c>
      <c r="B38" s="264">
        <f t="shared" si="25"/>
        <v>42616</v>
      </c>
      <c r="C38" s="264" t="str">
        <f t="shared" si="26"/>
        <v>weiblich U12</v>
      </c>
      <c r="D38" s="132" t="s">
        <v>170</v>
      </c>
      <c r="E38" s="265">
        <f t="shared" si="27"/>
        <v>2</v>
      </c>
      <c r="F38" s="265">
        <f t="shared" si="28"/>
        <v>7</v>
      </c>
      <c r="G38" s="493">
        <f t="shared" si="29"/>
        <v>32</v>
      </c>
      <c r="H38" s="494" t="str">
        <f t="shared" si="30"/>
        <v>TuS Wakendorf-Götzb.</v>
      </c>
      <c r="I38" s="494" t="str">
        <f t="shared" si="31"/>
        <v> -</v>
      </c>
      <c r="J38" s="494" t="str">
        <f t="shared" si="32"/>
        <v>TV Stammbach</v>
      </c>
      <c r="K38" s="494"/>
      <c r="L38" s="494" t="str">
        <f t="shared" si="33"/>
        <v>TV Unterhaugstett</v>
      </c>
      <c r="M38" s="494"/>
      <c r="N38" s="494"/>
      <c r="O38" s="494"/>
      <c r="P38" s="494"/>
      <c r="Q38" s="481"/>
      <c r="R38" s="482"/>
      <c r="S38" s="481"/>
      <c r="T38" s="481"/>
      <c r="U38" s="481"/>
      <c r="V38" s="483"/>
      <c r="W38" s="481"/>
      <c r="X38" s="481"/>
      <c r="Y38" s="481"/>
      <c r="Z38" s="483"/>
      <c r="AA38" s="481"/>
      <c r="AB38" s="156"/>
      <c r="AC38" s="156"/>
      <c r="AD38" s="156"/>
      <c r="AE38" s="156"/>
      <c r="AF38" s="156"/>
      <c r="AG38" s="156"/>
      <c r="AH38" s="157"/>
      <c r="AI38" s="157"/>
      <c r="AJ38" s="157"/>
      <c r="AK38" s="157"/>
      <c r="AL38" s="157"/>
      <c r="AM38" s="157"/>
      <c r="AN38" s="278"/>
      <c r="AO38" s="134"/>
      <c r="AP38" s="134"/>
      <c r="AQ38" s="279"/>
      <c r="AR38" s="279"/>
      <c r="AS38" s="503"/>
      <c r="AT38" s="504"/>
      <c r="AU38" s="158"/>
      <c r="AV38" s="504"/>
      <c r="AW38" s="504"/>
      <c r="AX38" s="504"/>
      <c r="AY38" s="481"/>
      <c r="AZ38" s="483"/>
      <c r="BA38" s="481"/>
      <c r="BB38" s="481"/>
      <c r="BC38" s="481"/>
      <c r="BD38" s="483"/>
      <c r="BE38" s="481"/>
      <c r="BF38" s="481"/>
      <c r="BG38" s="481"/>
      <c r="BH38" s="483"/>
      <c r="BI38" s="481"/>
      <c r="BJ38" s="156"/>
      <c r="BK38" s="156"/>
      <c r="BL38" s="156"/>
      <c r="BM38" s="156"/>
      <c r="BN38" s="156"/>
      <c r="BO38" s="156"/>
      <c r="BP38" s="157"/>
      <c r="BQ38" s="157"/>
      <c r="BR38" s="157"/>
      <c r="BS38" s="157"/>
      <c r="BT38" s="157"/>
      <c r="BU38" s="157"/>
      <c r="BV38" s="134"/>
      <c r="BW38" s="134"/>
      <c r="BX38" s="134"/>
    </row>
    <row r="39" spans="1:76" ht="25.5" customHeight="1" hidden="1">
      <c r="A39" s="265">
        <f t="shared" si="21"/>
        <v>33</v>
      </c>
      <c r="B39" s="264">
        <f t="shared" si="25"/>
        <v>42616</v>
      </c>
      <c r="C39" s="264" t="str">
        <f t="shared" si="26"/>
        <v>weiblich U12</v>
      </c>
      <c r="D39" s="132" t="s">
        <v>170</v>
      </c>
      <c r="E39" s="265">
        <f t="shared" si="27"/>
        <v>3</v>
      </c>
      <c r="F39" s="265">
        <f t="shared" si="28"/>
        <v>7</v>
      </c>
      <c r="G39" s="493">
        <f t="shared" si="29"/>
        <v>33</v>
      </c>
      <c r="H39" s="494" t="str">
        <f t="shared" si="30"/>
        <v>TV Stammbach</v>
      </c>
      <c r="I39" s="494" t="str">
        <f t="shared" si="31"/>
        <v> - </v>
      </c>
      <c r="J39" s="494" t="str">
        <f t="shared" si="32"/>
        <v>TV Unterhaugstett</v>
      </c>
      <c r="K39" s="494"/>
      <c r="L39" s="494" t="str">
        <f t="shared" si="33"/>
        <v>TuS Wakendorf-Götzb.</v>
      </c>
      <c r="M39" s="494"/>
      <c r="N39" s="494"/>
      <c r="O39" s="494"/>
      <c r="P39" s="494"/>
      <c r="Q39" s="481"/>
      <c r="R39" s="482"/>
      <c r="S39" s="481"/>
      <c r="T39" s="481"/>
      <c r="U39" s="481"/>
      <c r="V39" s="483"/>
      <c r="W39" s="481"/>
      <c r="X39" s="481"/>
      <c r="Y39" s="481"/>
      <c r="Z39" s="483"/>
      <c r="AA39" s="481"/>
      <c r="AB39" s="156"/>
      <c r="AC39" s="156"/>
      <c r="AD39" s="156"/>
      <c r="AE39" s="156"/>
      <c r="AF39" s="156"/>
      <c r="AG39" s="156"/>
      <c r="AH39" s="157"/>
      <c r="AI39" s="157"/>
      <c r="AJ39" s="157"/>
      <c r="AK39" s="157"/>
      <c r="AL39" s="157"/>
      <c r="AM39" s="157"/>
      <c r="AN39" s="278"/>
      <c r="AO39" s="134"/>
      <c r="AP39" s="134"/>
      <c r="AQ39" s="279"/>
      <c r="AR39" s="279"/>
      <c r="AS39" s="503"/>
      <c r="AT39" s="504"/>
      <c r="AU39" s="158"/>
      <c r="AV39" s="504"/>
      <c r="AW39" s="504"/>
      <c r="AX39" s="504"/>
      <c r="AY39" s="481"/>
      <c r="AZ39" s="483"/>
      <c r="BA39" s="481"/>
      <c r="BB39" s="481"/>
      <c r="BC39" s="481"/>
      <c r="BD39" s="483"/>
      <c r="BE39" s="481"/>
      <c r="BF39" s="481"/>
      <c r="BG39" s="481"/>
      <c r="BH39" s="483"/>
      <c r="BI39" s="481"/>
      <c r="BJ39" s="156"/>
      <c r="BK39" s="156"/>
      <c r="BL39" s="156"/>
      <c r="BM39" s="156"/>
      <c r="BN39" s="156"/>
      <c r="BO39" s="156"/>
      <c r="BP39" s="157"/>
      <c r="BQ39" s="157"/>
      <c r="BR39" s="157"/>
      <c r="BS39" s="157"/>
      <c r="BT39" s="157"/>
      <c r="BU39" s="157"/>
      <c r="BV39" s="134"/>
      <c r="BW39" s="134"/>
      <c r="BX39" s="134"/>
    </row>
    <row r="40" spans="1:76" ht="25.5" customHeight="1" hidden="1">
      <c r="A40" s="265">
        <f t="shared" si="21"/>
        <v>34</v>
      </c>
      <c r="B40" s="264">
        <f t="shared" si="25"/>
        <v>42616</v>
      </c>
      <c r="C40" s="264" t="str">
        <f t="shared" si="26"/>
        <v>weiblich U12</v>
      </c>
      <c r="D40" s="132" t="s">
        <v>170</v>
      </c>
      <c r="E40" s="265">
        <f t="shared" si="27"/>
        <v>4</v>
      </c>
      <c r="F40" s="265">
        <f t="shared" si="28"/>
        <v>7</v>
      </c>
      <c r="G40" s="493">
        <f t="shared" si="29"/>
        <v>34</v>
      </c>
      <c r="H40" s="494" t="str">
        <f t="shared" si="30"/>
        <v>SV Düdenbüttel</v>
      </c>
      <c r="I40" s="494" t="str">
        <f t="shared" si="31"/>
        <v> -</v>
      </c>
      <c r="J40" s="494" t="str">
        <f t="shared" si="32"/>
        <v>TuS Wakendorf-Götzb.</v>
      </c>
      <c r="K40" s="494"/>
      <c r="L40" s="494" t="str">
        <f t="shared" si="33"/>
        <v>TV Stammbach</v>
      </c>
      <c r="M40" s="494"/>
      <c r="N40" s="494"/>
      <c r="O40" s="494"/>
      <c r="P40" s="494"/>
      <c r="Q40" s="481"/>
      <c r="R40" s="482"/>
      <c r="S40" s="481"/>
      <c r="T40" s="481"/>
      <c r="U40" s="481"/>
      <c r="V40" s="483"/>
      <c r="W40" s="481"/>
      <c r="X40" s="481"/>
      <c r="Y40" s="481"/>
      <c r="Z40" s="483"/>
      <c r="AA40" s="481"/>
      <c r="AB40" s="156"/>
      <c r="AC40" s="156"/>
      <c r="AD40" s="156"/>
      <c r="AE40" s="156"/>
      <c r="AF40" s="156"/>
      <c r="AG40" s="156"/>
      <c r="AH40" s="157"/>
      <c r="AI40" s="157"/>
      <c r="AJ40" s="157"/>
      <c r="AK40" s="157"/>
      <c r="AL40" s="157"/>
      <c r="AM40" s="157"/>
      <c r="AN40" s="278"/>
      <c r="AO40" s="134"/>
      <c r="AP40" s="134"/>
      <c r="AQ40" s="279"/>
      <c r="AR40" s="279"/>
      <c r="AS40" s="503"/>
      <c r="AT40" s="504"/>
      <c r="AU40" s="158"/>
      <c r="AV40" s="504"/>
      <c r="AW40" s="504"/>
      <c r="AX40" s="504"/>
      <c r="AY40" s="481"/>
      <c r="AZ40" s="483"/>
      <c r="BA40" s="481"/>
      <c r="BB40" s="481"/>
      <c r="BC40" s="481"/>
      <c r="BD40" s="483"/>
      <c r="BE40" s="481"/>
      <c r="BF40" s="481"/>
      <c r="BG40" s="481"/>
      <c r="BH40" s="483"/>
      <c r="BI40" s="481"/>
      <c r="BJ40" s="156"/>
      <c r="BK40" s="156"/>
      <c r="BL40" s="156"/>
      <c r="BM40" s="156"/>
      <c r="BN40" s="156"/>
      <c r="BO40" s="156"/>
      <c r="BP40" s="157"/>
      <c r="BQ40" s="157"/>
      <c r="BR40" s="157"/>
      <c r="BS40" s="157"/>
      <c r="BT40" s="157"/>
      <c r="BU40" s="157"/>
      <c r="BV40" s="134"/>
      <c r="BW40" s="134"/>
      <c r="BX40" s="134"/>
    </row>
    <row r="41" spans="1:76" ht="25.5" customHeight="1" hidden="1">
      <c r="A41" s="265">
        <f t="shared" si="21"/>
        <v>35</v>
      </c>
      <c r="B41" s="264">
        <f t="shared" si="25"/>
        <v>42616</v>
      </c>
      <c r="C41" s="264" t="str">
        <f t="shared" si="26"/>
        <v>weiblich U12</v>
      </c>
      <c r="D41" s="132" t="s">
        <v>170</v>
      </c>
      <c r="E41" s="265">
        <f t="shared" si="27"/>
        <v>5</v>
      </c>
      <c r="F41" s="265">
        <f t="shared" si="28"/>
        <v>7</v>
      </c>
      <c r="G41" s="493">
        <f t="shared" si="29"/>
        <v>35</v>
      </c>
      <c r="H41" s="494" t="str">
        <f t="shared" si="30"/>
        <v>TuS Wakendorf-Götzb.</v>
      </c>
      <c r="I41" s="494" t="str">
        <f t="shared" si="31"/>
        <v> -</v>
      </c>
      <c r="J41" s="494" t="str">
        <f t="shared" si="32"/>
        <v>TV Unterhaugstett</v>
      </c>
      <c r="K41" s="494"/>
      <c r="L41" s="494" t="str">
        <f t="shared" si="33"/>
        <v>SV Düdenbüttel</v>
      </c>
      <c r="M41" s="494"/>
      <c r="N41" s="494"/>
      <c r="O41" s="494"/>
      <c r="P41" s="494"/>
      <c r="Q41" s="481"/>
      <c r="R41" s="482"/>
      <c r="S41" s="481"/>
      <c r="T41" s="481"/>
      <c r="U41" s="481"/>
      <c r="V41" s="483"/>
      <c r="W41" s="481"/>
      <c r="X41" s="481"/>
      <c r="Y41" s="481"/>
      <c r="Z41" s="483"/>
      <c r="AA41" s="481"/>
      <c r="AB41" s="156"/>
      <c r="AC41" s="156"/>
      <c r="AD41" s="156"/>
      <c r="AE41" s="156"/>
      <c r="AF41" s="156"/>
      <c r="AG41" s="156"/>
      <c r="AH41" s="157"/>
      <c r="AI41" s="157"/>
      <c r="AJ41" s="157"/>
      <c r="AK41" s="157"/>
      <c r="AL41" s="157"/>
      <c r="AM41" s="157"/>
      <c r="AN41" s="278"/>
      <c r="AO41" s="134"/>
      <c r="AP41" s="134"/>
      <c r="AQ41" s="279"/>
      <c r="AR41" s="279"/>
      <c r="AS41" s="503"/>
      <c r="AT41" s="504"/>
      <c r="AU41" s="158"/>
      <c r="AV41" s="504"/>
      <c r="AW41" s="504"/>
      <c r="AX41" s="504"/>
      <c r="AY41" s="481"/>
      <c r="AZ41" s="483"/>
      <c r="BA41" s="481"/>
      <c r="BB41" s="481"/>
      <c r="BC41" s="481"/>
      <c r="BD41" s="483"/>
      <c r="BE41" s="481"/>
      <c r="BF41" s="481"/>
      <c r="BG41" s="481"/>
      <c r="BH41" s="483"/>
      <c r="BI41" s="481"/>
      <c r="BJ41" s="156"/>
      <c r="BK41" s="156"/>
      <c r="BL41" s="156"/>
      <c r="BM41" s="156"/>
      <c r="BN41" s="156"/>
      <c r="BO41" s="156"/>
      <c r="BP41" s="157"/>
      <c r="BQ41" s="157"/>
      <c r="BR41" s="157"/>
      <c r="BS41" s="157"/>
      <c r="BT41" s="157"/>
      <c r="BU41" s="157"/>
      <c r="BV41" s="134"/>
      <c r="BW41" s="134"/>
      <c r="BX41" s="134"/>
    </row>
    <row r="42" spans="1:76" ht="25.5" customHeight="1" hidden="1">
      <c r="A42" s="265">
        <f t="shared" si="21"/>
        <v>36</v>
      </c>
      <c r="B42" s="264">
        <f t="shared" si="25"/>
        <v>42616</v>
      </c>
      <c r="C42" s="264" t="str">
        <f t="shared" si="26"/>
        <v>weiblich U12</v>
      </c>
      <c r="D42" s="132" t="s">
        <v>170</v>
      </c>
      <c r="E42" s="265">
        <f t="shared" si="27"/>
        <v>6</v>
      </c>
      <c r="F42" s="265">
        <f t="shared" si="28"/>
        <v>7</v>
      </c>
      <c r="G42" s="493">
        <f t="shared" si="29"/>
        <v>36</v>
      </c>
      <c r="H42" s="494" t="str">
        <f t="shared" si="30"/>
        <v>SV Düdenbüttel</v>
      </c>
      <c r="I42" s="494" t="str">
        <f t="shared" si="31"/>
        <v> - </v>
      </c>
      <c r="J42" s="494" t="str">
        <f t="shared" si="32"/>
        <v>TV Stammbach</v>
      </c>
      <c r="K42" s="494"/>
      <c r="L42" s="494" t="str">
        <f t="shared" si="33"/>
        <v>TV Unterhaugstett</v>
      </c>
      <c r="M42" s="494"/>
      <c r="N42" s="494"/>
      <c r="O42" s="494"/>
      <c r="P42" s="494"/>
      <c r="Q42" s="481"/>
      <c r="R42" s="482"/>
      <c r="S42" s="481"/>
      <c r="T42" s="481"/>
      <c r="U42" s="481"/>
      <c r="V42" s="483"/>
      <c r="W42" s="481"/>
      <c r="X42" s="481"/>
      <c r="Y42" s="481"/>
      <c r="Z42" s="483"/>
      <c r="AA42" s="481"/>
      <c r="AB42" s="156"/>
      <c r="AC42" s="156"/>
      <c r="AD42" s="156"/>
      <c r="AE42" s="156"/>
      <c r="AF42" s="156"/>
      <c r="AG42" s="156"/>
      <c r="AH42" s="157"/>
      <c r="AI42" s="157"/>
      <c r="AJ42" s="157"/>
      <c r="AK42" s="157"/>
      <c r="AL42" s="157"/>
      <c r="AM42" s="157"/>
      <c r="AN42" s="278"/>
      <c r="AO42" s="134"/>
      <c r="AP42" s="134"/>
      <c r="AQ42" s="279"/>
      <c r="AR42" s="279"/>
      <c r="AS42" s="503"/>
      <c r="AT42" s="504"/>
      <c r="AU42" s="158"/>
      <c r="AV42" s="504"/>
      <c r="AW42" s="504"/>
      <c r="AX42" s="504"/>
      <c r="AY42" s="481"/>
      <c r="AZ42" s="483"/>
      <c r="BA42" s="481"/>
      <c r="BB42" s="481"/>
      <c r="BC42" s="481"/>
      <c r="BD42" s="483"/>
      <c r="BE42" s="481"/>
      <c r="BF42" s="481"/>
      <c r="BG42" s="481"/>
      <c r="BH42" s="483"/>
      <c r="BI42" s="481"/>
      <c r="BJ42" s="156"/>
      <c r="BK42" s="156"/>
      <c r="BL42" s="156"/>
      <c r="BM42" s="156"/>
      <c r="BN42" s="156"/>
      <c r="BO42" s="156"/>
      <c r="BP42" s="157"/>
      <c r="BQ42" s="157"/>
      <c r="BR42" s="157"/>
      <c r="BS42" s="157"/>
      <c r="BT42" s="157"/>
      <c r="BU42" s="157"/>
      <c r="BV42" s="134"/>
      <c r="BW42" s="134"/>
      <c r="BX42" s="134"/>
    </row>
    <row r="43" spans="1:76" ht="25.5" customHeight="1" hidden="1">
      <c r="A43" s="265">
        <f t="shared" si="21"/>
        <v>0</v>
      </c>
      <c r="B43" s="264">
        <f t="shared" si="25"/>
        <v>42616</v>
      </c>
      <c r="C43" s="264" t="str">
        <f t="shared" si="26"/>
        <v>weiblich U12</v>
      </c>
      <c r="D43" s="132" t="s">
        <v>170</v>
      </c>
      <c r="E43" s="265">
        <f t="shared" si="27"/>
        <v>7</v>
      </c>
      <c r="F43" s="265">
        <f t="shared" si="28"/>
        <v>7</v>
      </c>
      <c r="G43" s="493">
        <f t="shared" si="29"/>
        <v>0</v>
      </c>
      <c r="H43" s="494">
        <f t="shared" si="30"/>
        <v>0</v>
      </c>
      <c r="I43" s="494">
        <f t="shared" si="31"/>
        <v>0</v>
      </c>
      <c r="J43" s="494">
        <f t="shared" si="32"/>
        <v>0</v>
      </c>
      <c r="K43" s="494"/>
      <c r="L43" s="494">
        <f t="shared" si="33"/>
        <v>0</v>
      </c>
      <c r="M43" s="494"/>
      <c r="N43" s="494"/>
      <c r="O43" s="494"/>
      <c r="P43" s="494"/>
      <c r="Q43" s="481"/>
      <c r="R43" s="482"/>
      <c r="S43" s="481"/>
      <c r="T43" s="481"/>
      <c r="U43" s="481"/>
      <c r="V43" s="483"/>
      <c r="W43" s="481"/>
      <c r="X43" s="481"/>
      <c r="Y43" s="481"/>
      <c r="Z43" s="483"/>
      <c r="AA43" s="481"/>
      <c r="AB43" s="156"/>
      <c r="AC43" s="156"/>
      <c r="AD43" s="156"/>
      <c r="AE43" s="156"/>
      <c r="AF43" s="156"/>
      <c r="AG43" s="156"/>
      <c r="AH43" s="157"/>
      <c r="AI43" s="157"/>
      <c r="AJ43" s="157"/>
      <c r="AK43" s="157"/>
      <c r="AL43" s="157"/>
      <c r="AM43" s="157"/>
      <c r="AN43" s="278"/>
      <c r="AO43" s="134"/>
      <c r="AP43" s="134"/>
      <c r="AQ43" s="279"/>
      <c r="AR43" s="279"/>
      <c r="AS43" s="503"/>
      <c r="AT43" s="504"/>
      <c r="AU43" s="158"/>
      <c r="AV43" s="504"/>
      <c r="AW43" s="504"/>
      <c r="AX43" s="504"/>
      <c r="AY43" s="481"/>
      <c r="AZ43" s="483"/>
      <c r="BA43" s="481"/>
      <c r="BB43" s="481"/>
      <c r="BC43" s="481"/>
      <c r="BD43" s="483"/>
      <c r="BE43" s="481"/>
      <c r="BF43" s="481"/>
      <c r="BG43" s="481"/>
      <c r="BH43" s="483"/>
      <c r="BI43" s="481"/>
      <c r="BJ43" s="156"/>
      <c r="BK43" s="156"/>
      <c r="BL43" s="156"/>
      <c r="BM43" s="156"/>
      <c r="BN43" s="156"/>
      <c r="BO43" s="156"/>
      <c r="BP43" s="157"/>
      <c r="BQ43" s="157"/>
      <c r="BR43" s="157"/>
      <c r="BS43" s="157"/>
      <c r="BT43" s="157"/>
      <c r="BU43" s="157"/>
      <c r="BV43" s="134"/>
      <c r="BW43" s="134"/>
      <c r="BX43" s="134"/>
    </row>
    <row r="44" spans="1:76" ht="25.5" customHeight="1" hidden="1">
      <c r="A44" s="265">
        <f t="shared" si="21"/>
        <v>0</v>
      </c>
      <c r="B44" s="264">
        <f t="shared" si="25"/>
        <v>42616</v>
      </c>
      <c r="C44" s="264" t="str">
        <f t="shared" si="26"/>
        <v>weiblich U12</v>
      </c>
      <c r="D44" s="132" t="s">
        <v>170</v>
      </c>
      <c r="E44" s="265">
        <f t="shared" si="27"/>
        <v>8</v>
      </c>
      <c r="F44" s="265">
        <f t="shared" si="28"/>
        <v>7</v>
      </c>
      <c r="G44" s="493">
        <f t="shared" si="29"/>
        <v>0</v>
      </c>
      <c r="H44" s="494">
        <f t="shared" si="30"/>
      </c>
      <c r="I44" s="494">
        <f t="shared" si="31"/>
        <v>0</v>
      </c>
      <c r="J44" s="494">
        <f t="shared" si="32"/>
        <v>0</v>
      </c>
      <c r="K44" s="494"/>
      <c r="L44" s="494">
        <f t="shared" si="33"/>
        <v>0</v>
      </c>
      <c r="M44" s="494"/>
      <c r="N44" s="494"/>
      <c r="O44" s="494"/>
      <c r="P44" s="494"/>
      <c r="Q44" s="481"/>
      <c r="R44" s="482"/>
      <c r="S44" s="481"/>
      <c r="T44" s="481"/>
      <c r="U44" s="481"/>
      <c r="V44" s="483"/>
      <c r="W44" s="481"/>
      <c r="X44" s="481"/>
      <c r="Y44" s="481"/>
      <c r="Z44" s="483"/>
      <c r="AA44" s="481"/>
      <c r="AB44" s="156"/>
      <c r="AC44" s="156"/>
      <c r="AD44" s="156"/>
      <c r="AE44" s="156"/>
      <c r="AF44" s="156"/>
      <c r="AG44" s="156"/>
      <c r="AH44" s="157"/>
      <c r="AI44" s="157"/>
      <c r="AJ44" s="157"/>
      <c r="AK44" s="157"/>
      <c r="AL44" s="157"/>
      <c r="AM44" s="157"/>
      <c r="AN44" s="278"/>
      <c r="AO44" s="134"/>
      <c r="AP44" s="134"/>
      <c r="AQ44" s="279"/>
      <c r="AR44" s="279"/>
      <c r="AS44" s="503"/>
      <c r="AT44" s="504"/>
      <c r="AU44" s="158"/>
      <c r="AV44" s="504"/>
      <c r="AW44" s="504"/>
      <c r="AX44" s="504"/>
      <c r="AY44" s="481"/>
      <c r="AZ44" s="483"/>
      <c r="BA44" s="481"/>
      <c r="BB44" s="481"/>
      <c r="BC44" s="481"/>
      <c r="BD44" s="483"/>
      <c r="BE44" s="481"/>
      <c r="BF44" s="481"/>
      <c r="BG44" s="481"/>
      <c r="BH44" s="483"/>
      <c r="BI44" s="481"/>
      <c r="BJ44" s="156"/>
      <c r="BK44" s="156"/>
      <c r="BL44" s="156"/>
      <c r="BM44" s="156"/>
      <c r="BN44" s="156"/>
      <c r="BO44" s="156"/>
      <c r="BP44" s="157"/>
      <c r="BQ44" s="157"/>
      <c r="BR44" s="157"/>
      <c r="BS44" s="157"/>
      <c r="BT44" s="157"/>
      <c r="BU44" s="157"/>
      <c r="BV44" s="134"/>
      <c r="BW44" s="134"/>
      <c r="BX44" s="134"/>
    </row>
    <row r="45" spans="1:76" ht="25.5" customHeight="1" hidden="1">
      <c r="A45" s="265">
        <f t="shared" si="21"/>
        <v>0</v>
      </c>
      <c r="B45" s="264">
        <f t="shared" si="25"/>
        <v>42616</v>
      </c>
      <c r="C45" s="264" t="str">
        <f t="shared" si="26"/>
        <v>weiblich U12</v>
      </c>
      <c r="D45" s="132" t="s">
        <v>170</v>
      </c>
      <c r="E45" s="265">
        <f t="shared" si="27"/>
        <v>9</v>
      </c>
      <c r="F45" s="265">
        <f t="shared" si="28"/>
        <v>7</v>
      </c>
      <c r="G45" s="493">
        <f t="shared" si="29"/>
        <v>0</v>
      </c>
      <c r="H45" s="494">
        <f t="shared" si="30"/>
      </c>
      <c r="I45" s="494">
        <f t="shared" si="31"/>
        <v>0</v>
      </c>
      <c r="J45" s="494">
        <f t="shared" si="32"/>
        <v>0</v>
      </c>
      <c r="K45" s="494"/>
      <c r="L45" s="494">
        <f t="shared" si="33"/>
        <v>0</v>
      </c>
      <c r="M45" s="494"/>
      <c r="N45" s="494"/>
      <c r="O45" s="494"/>
      <c r="P45" s="494"/>
      <c r="Q45" s="481"/>
      <c r="R45" s="482"/>
      <c r="S45" s="481"/>
      <c r="T45" s="481"/>
      <c r="U45" s="481"/>
      <c r="V45" s="483"/>
      <c r="W45" s="481"/>
      <c r="X45" s="481"/>
      <c r="Y45" s="481"/>
      <c r="Z45" s="483"/>
      <c r="AA45" s="481"/>
      <c r="AB45" s="156"/>
      <c r="AC45" s="156"/>
      <c r="AD45" s="156"/>
      <c r="AE45" s="156"/>
      <c r="AF45" s="156"/>
      <c r="AG45" s="156"/>
      <c r="AH45" s="157"/>
      <c r="AI45" s="157"/>
      <c r="AJ45" s="157"/>
      <c r="AK45" s="157"/>
      <c r="AL45" s="157"/>
      <c r="AM45" s="157"/>
      <c r="AN45" s="278"/>
      <c r="AO45" s="134"/>
      <c r="AP45" s="134"/>
      <c r="AQ45" s="279"/>
      <c r="AR45" s="279"/>
      <c r="AS45" s="503"/>
      <c r="AT45" s="504"/>
      <c r="AU45" s="158"/>
      <c r="AV45" s="504"/>
      <c r="AW45" s="504"/>
      <c r="AX45" s="504"/>
      <c r="AY45" s="481"/>
      <c r="AZ45" s="483"/>
      <c r="BA45" s="481"/>
      <c r="BB45" s="481"/>
      <c r="BC45" s="481"/>
      <c r="BD45" s="483"/>
      <c r="BE45" s="481"/>
      <c r="BF45" s="481"/>
      <c r="BG45" s="481"/>
      <c r="BH45" s="483"/>
      <c r="BI45" s="481"/>
      <c r="BJ45" s="156"/>
      <c r="BK45" s="156"/>
      <c r="BL45" s="156"/>
      <c r="BM45" s="156"/>
      <c r="BN45" s="156"/>
      <c r="BO45" s="156"/>
      <c r="BP45" s="157"/>
      <c r="BQ45" s="157"/>
      <c r="BR45" s="157"/>
      <c r="BS45" s="157"/>
      <c r="BT45" s="157"/>
      <c r="BU45" s="157"/>
      <c r="BV45" s="134"/>
      <c r="BW45" s="134"/>
      <c r="BX45" s="134"/>
    </row>
    <row r="46" spans="1:76" ht="25.5" customHeight="1" hidden="1">
      <c r="A46" s="265">
        <f t="shared" si="21"/>
        <v>0</v>
      </c>
      <c r="B46" s="264">
        <f t="shared" si="25"/>
        <v>42616</v>
      </c>
      <c r="C46" s="264" t="str">
        <f t="shared" si="26"/>
        <v>weiblich U12</v>
      </c>
      <c r="D46" s="132" t="s">
        <v>170</v>
      </c>
      <c r="E46" s="265">
        <f t="shared" si="27"/>
        <v>10</v>
      </c>
      <c r="F46" s="265">
        <f t="shared" si="28"/>
        <v>7</v>
      </c>
      <c r="G46" s="493">
        <f t="shared" si="29"/>
        <v>0</v>
      </c>
      <c r="H46" s="494">
        <f t="shared" si="30"/>
        <v>0</v>
      </c>
      <c r="I46" s="494">
        <f t="shared" si="31"/>
        <v>0</v>
      </c>
      <c r="J46" s="494">
        <f t="shared" si="32"/>
        <v>0</v>
      </c>
      <c r="K46" s="494"/>
      <c r="L46" s="494">
        <f t="shared" si="33"/>
        <v>0</v>
      </c>
      <c r="M46" s="494"/>
      <c r="N46" s="494"/>
      <c r="O46" s="494"/>
      <c r="P46" s="494"/>
      <c r="Q46" s="481"/>
      <c r="R46" s="482"/>
      <c r="S46" s="481"/>
      <c r="T46" s="481"/>
      <c r="U46" s="481"/>
      <c r="V46" s="483"/>
      <c r="W46" s="481"/>
      <c r="X46" s="481"/>
      <c r="Y46" s="481"/>
      <c r="Z46" s="483"/>
      <c r="AA46" s="481"/>
      <c r="AB46" s="156"/>
      <c r="AC46" s="156"/>
      <c r="AD46" s="156"/>
      <c r="AE46" s="156"/>
      <c r="AF46" s="156"/>
      <c r="AG46" s="156"/>
      <c r="AH46" s="157"/>
      <c r="AI46" s="157"/>
      <c r="AJ46" s="157"/>
      <c r="AK46" s="157"/>
      <c r="AL46" s="157"/>
      <c r="AM46" s="157"/>
      <c r="AN46" s="278"/>
      <c r="AO46" s="134"/>
      <c r="AP46" s="134"/>
      <c r="AQ46" s="279"/>
      <c r="AR46" s="279"/>
      <c r="AS46" s="503"/>
      <c r="AT46" s="504"/>
      <c r="AU46" s="158"/>
      <c r="AV46" s="504"/>
      <c r="AW46" s="504"/>
      <c r="AX46" s="504"/>
      <c r="AY46" s="481"/>
      <c r="AZ46" s="483"/>
      <c r="BA46" s="481"/>
      <c r="BB46" s="481"/>
      <c r="BC46" s="481"/>
      <c r="BD46" s="483"/>
      <c r="BE46" s="481"/>
      <c r="BF46" s="481"/>
      <c r="BG46" s="481"/>
      <c r="BH46" s="483"/>
      <c r="BI46" s="481"/>
      <c r="BJ46" s="156"/>
      <c r="BK46" s="156"/>
      <c r="BL46" s="156"/>
      <c r="BM46" s="156"/>
      <c r="BN46" s="156"/>
      <c r="BO46" s="156"/>
      <c r="BP46" s="157"/>
      <c r="BQ46" s="157"/>
      <c r="BR46" s="157"/>
      <c r="BS46" s="157"/>
      <c r="BT46" s="157"/>
      <c r="BU46" s="157"/>
      <c r="BV46" s="134"/>
      <c r="BW46" s="134"/>
      <c r="BX46" s="134"/>
    </row>
    <row r="47" spans="1:76" ht="25.5" customHeight="1" hidden="1">
      <c r="A47" s="265">
        <f t="shared" si="21"/>
        <v>0</v>
      </c>
      <c r="B47" s="264">
        <f t="shared" si="25"/>
        <v>42616</v>
      </c>
      <c r="C47" s="264" t="str">
        <f t="shared" si="26"/>
        <v>weiblich U12</v>
      </c>
      <c r="D47" s="132" t="s">
        <v>170</v>
      </c>
      <c r="E47" s="265">
        <f t="shared" si="27"/>
        <v>11</v>
      </c>
      <c r="F47" s="265">
        <f t="shared" si="28"/>
        <v>7</v>
      </c>
      <c r="G47" s="493">
        <f t="shared" si="29"/>
        <v>0</v>
      </c>
      <c r="H47" s="494">
        <f t="shared" si="30"/>
        <v>0</v>
      </c>
      <c r="I47" s="494">
        <f t="shared" si="31"/>
        <v>0</v>
      </c>
      <c r="J47" s="494">
        <f t="shared" si="32"/>
        <v>0</v>
      </c>
      <c r="K47" s="494"/>
      <c r="L47" s="494">
        <f t="shared" si="33"/>
        <v>0</v>
      </c>
      <c r="M47" s="494"/>
      <c r="N47" s="494"/>
      <c r="O47" s="494"/>
      <c r="P47" s="494"/>
      <c r="Q47" s="481"/>
      <c r="R47" s="482"/>
      <c r="S47" s="481"/>
      <c r="T47" s="481"/>
      <c r="U47" s="481"/>
      <c r="V47" s="483"/>
      <c r="W47" s="481"/>
      <c r="X47" s="481"/>
      <c r="Y47" s="481"/>
      <c r="Z47" s="483"/>
      <c r="AA47" s="481"/>
      <c r="AB47" s="156"/>
      <c r="AC47" s="156"/>
      <c r="AD47" s="156"/>
      <c r="AE47" s="156"/>
      <c r="AF47" s="156"/>
      <c r="AG47" s="156"/>
      <c r="AH47" s="157"/>
      <c r="AI47" s="157"/>
      <c r="AJ47" s="157"/>
      <c r="AK47" s="157"/>
      <c r="AL47" s="157"/>
      <c r="AM47" s="157"/>
      <c r="AN47" s="278"/>
      <c r="AO47" s="134"/>
      <c r="AP47" s="134"/>
      <c r="AQ47" s="279"/>
      <c r="AR47" s="279"/>
      <c r="AS47" s="503"/>
      <c r="AT47" s="504"/>
      <c r="AU47" s="158"/>
      <c r="AV47" s="504"/>
      <c r="AW47" s="504"/>
      <c r="AX47" s="504"/>
      <c r="AY47" s="481"/>
      <c r="AZ47" s="483"/>
      <c r="BA47" s="481"/>
      <c r="BB47" s="481"/>
      <c r="BC47" s="481"/>
      <c r="BD47" s="483"/>
      <c r="BE47" s="481"/>
      <c r="BF47" s="481"/>
      <c r="BG47" s="481"/>
      <c r="BH47" s="483"/>
      <c r="BI47" s="481"/>
      <c r="BJ47" s="156"/>
      <c r="BK47" s="156"/>
      <c r="BL47" s="156"/>
      <c r="BM47" s="156"/>
      <c r="BN47" s="156"/>
      <c r="BO47" s="156"/>
      <c r="BP47" s="157"/>
      <c r="BQ47" s="157"/>
      <c r="BR47" s="157"/>
      <c r="BS47" s="157"/>
      <c r="BT47" s="157"/>
      <c r="BU47" s="157"/>
      <c r="BV47" s="134"/>
      <c r="BW47" s="134"/>
      <c r="BX47" s="134"/>
    </row>
    <row r="48" spans="1:76" ht="25.5" customHeight="1" hidden="1">
      <c r="A48" s="265">
        <f t="shared" si="21"/>
        <v>0</v>
      </c>
      <c r="B48" s="264">
        <f t="shared" si="25"/>
        <v>42616</v>
      </c>
      <c r="C48" s="264" t="str">
        <f t="shared" si="26"/>
        <v>weiblich U12</v>
      </c>
      <c r="D48" s="132" t="s">
        <v>170</v>
      </c>
      <c r="E48" s="265">
        <f t="shared" si="27"/>
        <v>12</v>
      </c>
      <c r="F48" s="265">
        <f t="shared" si="28"/>
        <v>7</v>
      </c>
      <c r="G48" s="493">
        <f t="shared" si="29"/>
        <v>0</v>
      </c>
      <c r="H48" s="494">
        <f t="shared" si="30"/>
        <v>0</v>
      </c>
      <c r="I48" s="494">
        <f t="shared" si="31"/>
        <v>0</v>
      </c>
      <c r="J48" s="494">
        <f t="shared" si="32"/>
        <v>0</v>
      </c>
      <c r="K48" s="494"/>
      <c r="L48" s="494">
        <f t="shared" si="33"/>
        <v>0</v>
      </c>
      <c r="M48" s="494"/>
      <c r="N48" s="494"/>
      <c r="O48" s="494"/>
      <c r="P48" s="494"/>
      <c r="Q48" s="481"/>
      <c r="R48" s="482"/>
      <c r="S48" s="481"/>
      <c r="T48" s="481"/>
      <c r="U48" s="481"/>
      <c r="V48" s="483"/>
      <c r="W48" s="481"/>
      <c r="X48" s="481"/>
      <c r="Y48" s="481"/>
      <c r="Z48" s="483"/>
      <c r="AA48" s="481"/>
      <c r="AB48" s="156"/>
      <c r="AC48" s="156"/>
      <c r="AD48" s="156"/>
      <c r="AE48" s="156"/>
      <c r="AF48" s="156"/>
      <c r="AG48" s="156"/>
      <c r="AH48" s="157"/>
      <c r="AI48" s="157"/>
      <c r="AJ48" s="157"/>
      <c r="AK48" s="157"/>
      <c r="AL48" s="157"/>
      <c r="AM48" s="157"/>
      <c r="AN48" s="278"/>
      <c r="AO48" s="134"/>
      <c r="AP48" s="134"/>
      <c r="AQ48" s="279"/>
      <c r="AR48" s="279"/>
      <c r="AS48" s="503"/>
      <c r="AT48" s="504"/>
      <c r="AU48" s="158"/>
      <c r="AV48" s="504"/>
      <c r="AW48" s="504"/>
      <c r="AX48" s="504"/>
      <c r="AY48" s="481"/>
      <c r="AZ48" s="483"/>
      <c r="BA48" s="481"/>
      <c r="BB48" s="481"/>
      <c r="BC48" s="481"/>
      <c r="BD48" s="483"/>
      <c r="BE48" s="481"/>
      <c r="BF48" s="481"/>
      <c r="BG48" s="481"/>
      <c r="BH48" s="483"/>
      <c r="BI48" s="481"/>
      <c r="BJ48" s="156"/>
      <c r="BK48" s="156"/>
      <c r="BL48" s="156"/>
      <c r="BM48" s="156"/>
      <c r="BN48" s="156"/>
      <c r="BO48" s="156"/>
      <c r="BP48" s="157"/>
      <c r="BQ48" s="157"/>
      <c r="BR48" s="157"/>
      <c r="BS48" s="157"/>
      <c r="BT48" s="157"/>
      <c r="BU48" s="157"/>
      <c r="BV48" s="134"/>
      <c r="BW48" s="134"/>
      <c r="BX48" s="134"/>
    </row>
    <row r="49" spans="1:76" ht="25.5" customHeight="1" hidden="1">
      <c r="A49" s="265">
        <f t="shared" si="21"/>
        <v>0</v>
      </c>
      <c r="B49" s="264">
        <f t="shared" si="25"/>
        <v>42616</v>
      </c>
      <c r="C49" s="264" t="str">
        <f t="shared" si="26"/>
        <v>weiblich U12</v>
      </c>
      <c r="D49" s="132" t="s">
        <v>170</v>
      </c>
      <c r="E49" s="265">
        <f t="shared" si="27"/>
        <v>13</v>
      </c>
      <c r="F49" s="265">
        <f t="shared" si="28"/>
        <v>7</v>
      </c>
      <c r="G49" s="493">
        <f t="shared" si="29"/>
        <v>0</v>
      </c>
      <c r="H49" s="494">
        <f t="shared" si="30"/>
        <v>0</v>
      </c>
      <c r="I49" s="494">
        <f t="shared" si="31"/>
        <v>0</v>
      </c>
      <c r="J49" s="494">
        <f t="shared" si="32"/>
        <v>0</v>
      </c>
      <c r="K49" s="494"/>
      <c r="L49" s="494">
        <f t="shared" si="33"/>
        <v>0</v>
      </c>
      <c r="M49" s="494"/>
      <c r="N49" s="494"/>
      <c r="O49" s="494"/>
      <c r="P49" s="494"/>
      <c r="Q49" s="481"/>
      <c r="R49" s="482"/>
      <c r="S49" s="481"/>
      <c r="T49" s="481"/>
      <c r="U49" s="481"/>
      <c r="V49" s="483"/>
      <c r="W49" s="481"/>
      <c r="X49" s="481"/>
      <c r="Y49" s="481"/>
      <c r="Z49" s="483"/>
      <c r="AA49" s="481"/>
      <c r="AB49" s="156"/>
      <c r="AC49" s="156"/>
      <c r="AD49" s="156"/>
      <c r="AE49" s="156"/>
      <c r="AF49" s="156"/>
      <c r="AG49" s="156"/>
      <c r="AH49" s="157"/>
      <c r="AI49" s="157"/>
      <c r="AJ49" s="157"/>
      <c r="AK49" s="157"/>
      <c r="AL49" s="157"/>
      <c r="AM49" s="157"/>
      <c r="AN49" s="278"/>
      <c r="AO49" s="134"/>
      <c r="AP49" s="134"/>
      <c r="AQ49" s="279"/>
      <c r="AR49" s="279"/>
      <c r="AS49" s="503"/>
      <c r="AT49" s="504"/>
      <c r="AU49" s="158"/>
      <c r="AV49" s="504"/>
      <c r="AW49" s="504"/>
      <c r="AX49" s="504"/>
      <c r="AY49" s="481"/>
      <c r="AZ49" s="483"/>
      <c r="BA49" s="481"/>
      <c r="BB49" s="481"/>
      <c r="BC49" s="481"/>
      <c r="BD49" s="483"/>
      <c r="BE49" s="481"/>
      <c r="BF49" s="481"/>
      <c r="BG49" s="481"/>
      <c r="BH49" s="483"/>
      <c r="BI49" s="481"/>
      <c r="BJ49" s="156"/>
      <c r="BK49" s="156"/>
      <c r="BL49" s="156"/>
      <c r="BM49" s="156"/>
      <c r="BN49" s="156"/>
      <c r="BO49" s="156"/>
      <c r="BP49" s="157"/>
      <c r="BQ49" s="157"/>
      <c r="BR49" s="157"/>
      <c r="BS49" s="157"/>
      <c r="BT49" s="157"/>
      <c r="BU49" s="157"/>
      <c r="BV49" s="134"/>
      <c r="BW49" s="134"/>
      <c r="BX49" s="134"/>
    </row>
    <row r="50" spans="1:76" ht="25.5" customHeight="1" hidden="1">
      <c r="A50" s="265">
        <f t="shared" si="21"/>
        <v>0</v>
      </c>
      <c r="B50" s="264">
        <f t="shared" si="25"/>
        <v>42616</v>
      </c>
      <c r="C50" s="264" t="str">
        <f t="shared" si="26"/>
        <v>weiblich U12</v>
      </c>
      <c r="D50" s="132" t="s">
        <v>170</v>
      </c>
      <c r="E50" s="265">
        <f t="shared" si="27"/>
        <v>14</v>
      </c>
      <c r="F50" s="265">
        <f t="shared" si="28"/>
        <v>7</v>
      </c>
      <c r="G50" s="493">
        <f t="shared" si="29"/>
        <v>0</v>
      </c>
      <c r="H50" s="494">
        <f t="shared" si="30"/>
        <v>0</v>
      </c>
      <c r="I50" s="494">
        <f t="shared" si="31"/>
        <v>0</v>
      </c>
      <c r="J50" s="494">
        <f t="shared" si="32"/>
        <v>0</v>
      </c>
      <c r="K50" s="494"/>
      <c r="L50" s="494">
        <f t="shared" si="33"/>
        <v>0</v>
      </c>
      <c r="M50" s="494"/>
      <c r="N50" s="494"/>
      <c r="O50" s="494"/>
      <c r="P50" s="494"/>
      <c r="Q50" s="481"/>
      <c r="R50" s="482"/>
      <c r="S50" s="481"/>
      <c r="T50" s="481"/>
      <c r="U50" s="481"/>
      <c r="V50" s="483"/>
      <c r="W50" s="481"/>
      <c r="X50" s="481"/>
      <c r="Y50" s="481"/>
      <c r="Z50" s="483"/>
      <c r="AA50" s="481"/>
      <c r="AB50" s="156"/>
      <c r="AC50" s="156"/>
      <c r="AD50" s="156"/>
      <c r="AE50" s="156"/>
      <c r="AF50" s="156"/>
      <c r="AG50" s="156"/>
      <c r="AH50" s="157"/>
      <c r="AI50" s="157"/>
      <c r="AJ50" s="157"/>
      <c r="AK50" s="157"/>
      <c r="AL50" s="157"/>
      <c r="AM50" s="157"/>
      <c r="AN50" s="278"/>
      <c r="AO50" s="134"/>
      <c r="AP50" s="134"/>
      <c r="AQ50" s="279"/>
      <c r="AR50" s="279"/>
      <c r="AS50" s="503"/>
      <c r="AT50" s="504"/>
      <c r="AU50" s="158"/>
      <c r="AV50" s="504"/>
      <c r="AW50" s="504"/>
      <c r="AX50" s="504"/>
      <c r="AY50" s="481"/>
      <c r="AZ50" s="483"/>
      <c r="BA50" s="481"/>
      <c r="BB50" s="481"/>
      <c r="BC50" s="481"/>
      <c r="BD50" s="483"/>
      <c r="BE50" s="481"/>
      <c r="BF50" s="481"/>
      <c r="BG50" s="481"/>
      <c r="BH50" s="483"/>
      <c r="BI50" s="481"/>
      <c r="BJ50" s="156"/>
      <c r="BK50" s="156"/>
      <c r="BL50" s="156"/>
      <c r="BM50" s="156"/>
      <c r="BN50" s="156"/>
      <c r="BO50" s="156"/>
      <c r="BP50" s="157"/>
      <c r="BQ50" s="157"/>
      <c r="BR50" s="157"/>
      <c r="BS50" s="157"/>
      <c r="BT50" s="157"/>
      <c r="BU50" s="157"/>
      <c r="BV50" s="134"/>
      <c r="BW50" s="134"/>
      <c r="BX50" s="134"/>
    </row>
    <row r="51" spans="1:76" ht="25.5" customHeight="1" hidden="1">
      <c r="A51" s="265">
        <f t="shared" si="21"/>
        <v>0</v>
      </c>
      <c r="B51" s="264">
        <f t="shared" si="25"/>
        <v>42616</v>
      </c>
      <c r="C51" s="264" t="str">
        <f t="shared" si="26"/>
        <v>weiblich U12</v>
      </c>
      <c r="D51" s="132" t="s">
        <v>170</v>
      </c>
      <c r="E51" s="265">
        <f t="shared" si="27"/>
        <v>15</v>
      </c>
      <c r="F51" s="265">
        <f t="shared" si="28"/>
        <v>7</v>
      </c>
      <c r="G51" s="493">
        <f t="shared" si="29"/>
        <v>0</v>
      </c>
      <c r="H51" s="494">
        <f t="shared" si="30"/>
        <v>0</v>
      </c>
      <c r="I51" s="494">
        <f t="shared" si="31"/>
        <v>0</v>
      </c>
      <c r="J51" s="494">
        <f t="shared" si="32"/>
        <v>0</v>
      </c>
      <c r="K51" s="494"/>
      <c r="L51" s="494">
        <f t="shared" si="33"/>
        <v>0</v>
      </c>
      <c r="M51" s="494"/>
      <c r="N51" s="494"/>
      <c r="O51" s="494"/>
      <c r="P51" s="494"/>
      <c r="Q51" s="481"/>
      <c r="R51" s="482"/>
      <c r="S51" s="481"/>
      <c r="T51" s="481"/>
      <c r="U51" s="481"/>
      <c r="V51" s="483"/>
      <c r="W51" s="481"/>
      <c r="X51" s="481"/>
      <c r="Y51" s="481"/>
      <c r="Z51" s="483"/>
      <c r="AA51" s="481"/>
      <c r="AB51" s="156"/>
      <c r="AC51" s="156"/>
      <c r="AD51" s="156"/>
      <c r="AE51" s="156"/>
      <c r="AF51" s="156"/>
      <c r="AG51" s="156"/>
      <c r="AH51" s="157"/>
      <c r="AI51" s="157"/>
      <c r="AJ51" s="157"/>
      <c r="AK51" s="157"/>
      <c r="AL51" s="157"/>
      <c r="AM51" s="157"/>
      <c r="AN51" s="278"/>
      <c r="AO51" s="134"/>
      <c r="AP51" s="134"/>
      <c r="AQ51" s="279"/>
      <c r="AR51" s="279"/>
      <c r="AS51" s="503"/>
      <c r="AT51" s="504"/>
      <c r="AU51" s="158"/>
      <c r="AV51" s="504"/>
      <c r="AW51" s="504"/>
      <c r="AX51" s="504"/>
      <c r="AY51" s="481"/>
      <c r="AZ51" s="483"/>
      <c r="BA51" s="481"/>
      <c r="BB51" s="481"/>
      <c r="BC51" s="481"/>
      <c r="BD51" s="483"/>
      <c r="BE51" s="481"/>
      <c r="BF51" s="481"/>
      <c r="BG51" s="481"/>
      <c r="BH51" s="483"/>
      <c r="BI51" s="481"/>
      <c r="BJ51" s="156"/>
      <c r="BK51" s="156"/>
      <c r="BL51" s="156"/>
      <c r="BM51" s="156"/>
      <c r="BN51" s="156"/>
      <c r="BO51" s="156"/>
      <c r="BP51" s="157"/>
      <c r="BQ51" s="157"/>
      <c r="BR51" s="157"/>
      <c r="BS51" s="157"/>
      <c r="BT51" s="157"/>
      <c r="BU51" s="157"/>
      <c r="BV51" s="134"/>
      <c r="BW51" s="134"/>
      <c r="BX51" s="134"/>
    </row>
    <row r="52" spans="1:76" ht="25.5" customHeight="1" hidden="1">
      <c r="A52" s="265">
        <f t="shared" si="21"/>
        <v>46</v>
      </c>
      <c r="B52" s="264">
        <f>AN103</f>
        <v>42616</v>
      </c>
      <c r="C52" s="264" t="str">
        <f>AO103</f>
        <v>weiblich U12</v>
      </c>
      <c r="D52" s="132" t="s">
        <v>171</v>
      </c>
      <c r="E52" s="265">
        <f aca="true" t="shared" si="34" ref="E52:J52">AQ103</f>
        <v>1</v>
      </c>
      <c r="F52" s="265">
        <f t="shared" si="34"/>
        <v>8</v>
      </c>
      <c r="G52" s="493">
        <f t="shared" si="34"/>
        <v>46</v>
      </c>
      <c r="H52" s="494" t="str">
        <f t="shared" si="34"/>
        <v>TSV Essel</v>
      </c>
      <c r="I52" s="494" t="str">
        <f t="shared" si="34"/>
        <v> -</v>
      </c>
      <c r="J52" s="494" t="str">
        <f t="shared" si="34"/>
        <v>TuS Wickrath</v>
      </c>
      <c r="K52" s="494"/>
      <c r="L52" s="494" t="str">
        <f>AX103</f>
        <v>TV Herrnwahltann</v>
      </c>
      <c r="M52" s="494"/>
      <c r="N52" s="494"/>
      <c r="O52" s="494"/>
      <c r="P52" s="494"/>
      <c r="Q52" s="481"/>
      <c r="R52" s="482"/>
      <c r="S52" s="481"/>
      <c r="T52" s="481"/>
      <c r="U52" s="481"/>
      <c r="V52" s="483"/>
      <c r="W52" s="481"/>
      <c r="X52" s="481"/>
      <c r="Y52" s="481"/>
      <c r="Z52" s="483"/>
      <c r="AA52" s="481"/>
      <c r="AB52" s="156"/>
      <c r="AC52" s="156"/>
      <c r="AD52" s="156"/>
      <c r="AE52" s="156"/>
      <c r="AF52" s="156"/>
      <c r="AG52" s="156"/>
      <c r="AH52" s="157"/>
      <c r="AI52" s="157"/>
      <c r="AJ52" s="157"/>
      <c r="AK52" s="157"/>
      <c r="AL52" s="157"/>
      <c r="AM52" s="157"/>
      <c r="AN52" s="278"/>
      <c r="AO52" s="134"/>
      <c r="AP52" s="134"/>
      <c r="AQ52" s="279"/>
      <c r="AR52" s="279"/>
      <c r="AS52" s="503"/>
      <c r="AT52" s="504"/>
      <c r="AU52" s="158"/>
      <c r="AV52" s="504"/>
      <c r="AW52" s="504"/>
      <c r="AX52" s="504"/>
      <c r="AY52" s="481"/>
      <c r="AZ52" s="483"/>
      <c r="BA52" s="481"/>
      <c r="BB52" s="481"/>
      <c r="BC52" s="481"/>
      <c r="BD52" s="483"/>
      <c r="BE52" s="481"/>
      <c r="BF52" s="481"/>
      <c r="BG52" s="481"/>
      <c r="BH52" s="483"/>
      <c r="BI52" s="481"/>
      <c r="BJ52" s="156"/>
      <c r="BK52" s="156"/>
      <c r="BL52" s="156"/>
      <c r="BM52" s="156"/>
      <c r="BN52" s="156"/>
      <c r="BO52" s="156"/>
      <c r="BP52" s="157"/>
      <c r="BQ52" s="157"/>
      <c r="BR52" s="157"/>
      <c r="BS52" s="157"/>
      <c r="BT52" s="157"/>
      <c r="BU52" s="157"/>
      <c r="BV52" s="134"/>
      <c r="BW52" s="134"/>
      <c r="BX52" s="134"/>
    </row>
    <row r="53" spans="1:76" ht="25.5" customHeight="1" hidden="1">
      <c r="A53" s="265">
        <f t="shared" si="21"/>
        <v>47</v>
      </c>
      <c r="B53" s="264">
        <f aca="true" t="shared" si="35" ref="B53:B65">AN104</f>
        <v>42616</v>
      </c>
      <c r="C53" s="264" t="str">
        <f aca="true" t="shared" si="36" ref="C53:C66">AO104</f>
        <v>weiblich U12</v>
      </c>
      <c r="D53" s="132" t="s">
        <v>171</v>
      </c>
      <c r="E53" s="265">
        <f aca="true" t="shared" si="37" ref="E53:E66">AQ104</f>
        <v>2</v>
      </c>
      <c r="F53" s="265">
        <f aca="true" t="shared" si="38" ref="F53:F66">AR104</f>
        <v>8</v>
      </c>
      <c r="G53" s="493">
        <f aca="true" t="shared" si="39" ref="G53:G66">AS104</f>
        <v>47</v>
      </c>
      <c r="H53" s="494" t="str">
        <f aca="true" t="shared" si="40" ref="H53:H66">AT104</f>
        <v>TSV Breitenberg</v>
      </c>
      <c r="I53" s="494" t="str">
        <f aca="true" t="shared" si="41" ref="I53:I66">AU104</f>
        <v> -</v>
      </c>
      <c r="J53" s="494" t="str">
        <f aca="true" t="shared" si="42" ref="J53:J66">AV104</f>
        <v>TV Huntlosen</v>
      </c>
      <c r="K53" s="494"/>
      <c r="L53" s="494" t="str">
        <f aca="true" t="shared" si="43" ref="L53:L66">AX104</f>
        <v>TSV Essel</v>
      </c>
      <c r="M53" s="494"/>
      <c r="N53" s="494"/>
      <c r="O53" s="494"/>
      <c r="P53" s="494"/>
      <c r="Q53" s="481"/>
      <c r="R53" s="482"/>
      <c r="S53" s="481"/>
      <c r="T53" s="481"/>
      <c r="U53" s="481"/>
      <c r="V53" s="483"/>
      <c r="W53" s="481"/>
      <c r="X53" s="481"/>
      <c r="Y53" s="481"/>
      <c r="Z53" s="483"/>
      <c r="AA53" s="481"/>
      <c r="AB53" s="156"/>
      <c r="AC53" s="156"/>
      <c r="AD53" s="156"/>
      <c r="AE53" s="156"/>
      <c r="AF53" s="156"/>
      <c r="AG53" s="156"/>
      <c r="AH53" s="157"/>
      <c r="AI53" s="157"/>
      <c r="AJ53" s="157"/>
      <c r="AK53" s="157"/>
      <c r="AL53" s="157"/>
      <c r="AM53" s="157"/>
      <c r="AN53" s="278"/>
      <c r="AO53" s="134"/>
      <c r="AP53" s="134"/>
      <c r="AQ53" s="279"/>
      <c r="AR53" s="279"/>
      <c r="AS53" s="503"/>
      <c r="AT53" s="504"/>
      <c r="AU53" s="158"/>
      <c r="AV53" s="504"/>
      <c r="AW53" s="504"/>
      <c r="AX53" s="504"/>
      <c r="AY53" s="481"/>
      <c r="AZ53" s="483"/>
      <c r="BA53" s="481"/>
      <c r="BB53" s="481"/>
      <c r="BC53" s="481"/>
      <c r="BD53" s="483"/>
      <c r="BE53" s="481"/>
      <c r="BF53" s="481"/>
      <c r="BG53" s="481"/>
      <c r="BH53" s="483"/>
      <c r="BI53" s="481"/>
      <c r="BJ53" s="156"/>
      <c r="BK53" s="156"/>
      <c r="BL53" s="156"/>
      <c r="BM53" s="156"/>
      <c r="BN53" s="156"/>
      <c r="BO53" s="156"/>
      <c r="BP53" s="157"/>
      <c r="BQ53" s="157"/>
      <c r="BR53" s="157"/>
      <c r="BS53" s="157"/>
      <c r="BT53" s="157"/>
      <c r="BU53" s="157"/>
      <c r="BV53" s="134"/>
      <c r="BW53" s="134"/>
      <c r="BX53" s="134"/>
    </row>
    <row r="54" spans="1:76" ht="25.5" customHeight="1" hidden="1">
      <c r="A54" s="265">
        <f t="shared" si="21"/>
        <v>48</v>
      </c>
      <c r="B54" s="264">
        <f t="shared" si="35"/>
        <v>42616</v>
      </c>
      <c r="C54" s="264" t="str">
        <f t="shared" si="36"/>
        <v>weiblich U12</v>
      </c>
      <c r="D54" s="132" t="s">
        <v>171</v>
      </c>
      <c r="E54" s="265">
        <f t="shared" si="37"/>
        <v>3</v>
      </c>
      <c r="F54" s="265">
        <f t="shared" si="38"/>
        <v>8</v>
      </c>
      <c r="G54" s="493">
        <f t="shared" si="39"/>
        <v>48</v>
      </c>
      <c r="H54" s="494" t="str">
        <f t="shared" si="40"/>
        <v>TV Herrnwahltann</v>
      </c>
      <c r="I54" s="494" t="str">
        <f t="shared" si="41"/>
        <v> - </v>
      </c>
      <c r="J54" s="494" t="str">
        <f t="shared" si="42"/>
        <v>TuS Wickrath</v>
      </c>
      <c r="K54" s="494"/>
      <c r="L54" s="494" t="str">
        <f t="shared" si="43"/>
        <v>TSV Breitenberg</v>
      </c>
      <c r="M54" s="494"/>
      <c r="N54" s="494"/>
      <c r="O54" s="494"/>
      <c r="P54" s="494"/>
      <c r="Q54" s="481"/>
      <c r="R54" s="482"/>
      <c r="S54" s="481"/>
      <c r="T54" s="481"/>
      <c r="U54" s="481"/>
      <c r="V54" s="483"/>
      <c r="W54" s="481"/>
      <c r="X54" s="481"/>
      <c r="Y54" s="481"/>
      <c r="Z54" s="483"/>
      <c r="AA54" s="481"/>
      <c r="AB54" s="156"/>
      <c r="AC54" s="156"/>
      <c r="AD54" s="156"/>
      <c r="AE54" s="156"/>
      <c r="AF54" s="156"/>
      <c r="AG54" s="156"/>
      <c r="AH54" s="157"/>
      <c r="AI54" s="157"/>
      <c r="AJ54" s="157"/>
      <c r="AK54" s="157"/>
      <c r="AL54" s="157"/>
      <c r="AM54" s="157"/>
      <c r="AN54" s="278"/>
      <c r="AO54" s="134"/>
      <c r="AP54" s="134"/>
      <c r="AQ54" s="279"/>
      <c r="AR54" s="279"/>
      <c r="AS54" s="503"/>
      <c r="AT54" s="504"/>
      <c r="AU54" s="158"/>
      <c r="AV54" s="504"/>
      <c r="AW54" s="504"/>
      <c r="AX54" s="504"/>
      <c r="AY54" s="481"/>
      <c r="AZ54" s="483"/>
      <c r="BA54" s="481"/>
      <c r="BB54" s="481"/>
      <c r="BC54" s="481"/>
      <c r="BD54" s="483"/>
      <c r="BE54" s="481"/>
      <c r="BF54" s="481"/>
      <c r="BG54" s="481"/>
      <c r="BH54" s="483"/>
      <c r="BI54" s="481"/>
      <c r="BJ54" s="156"/>
      <c r="BK54" s="156"/>
      <c r="BL54" s="156"/>
      <c r="BM54" s="156"/>
      <c r="BN54" s="156"/>
      <c r="BO54" s="156"/>
      <c r="BP54" s="157"/>
      <c r="BQ54" s="157"/>
      <c r="BR54" s="157"/>
      <c r="BS54" s="157"/>
      <c r="BT54" s="157"/>
      <c r="BU54" s="157"/>
      <c r="BV54" s="134"/>
      <c r="BW54" s="134"/>
      <c r="BX54" s="134"/>
    </row>
    <row r="55" spans="1:76" ht="25.5" customHeight="1" hidden="1">
      <c r="A55" s="265">
        <f t="shared" si="21"/>
        <v>49</v>
      </c>
      <c r="B55" s="264">
        <f t="shared" si="35"/>
        <v>42616</v>
      </c>
      <c r="C55" s="264" t="str">
        <f t="shared" si="36"/>
        <v>weiblich U12</v>
      </c>
      <c r="D55" s="132" t="s">
        <v>171</v>
      </c>
      <c r="E55" s="265">
        <f t="shared" si="37"/>
        <v>4</v>
      </c>
      <c r="F55" s="265">
        <f t="shared" si="38"/>
        <v>8</v>
      </c>
      <c r="G55" s="493">
        <f t="shared" si="39"/>
        <v>49</v>
      </c>
      <c r="H55" s="494" t="str">
        <f t="shared" si="40"/>
        <v>TSV Essel</v>
      </c>
      <c r="I55" s="494" t="str">
        <f t="shared" si="41"/>
        <v> -</v>
      </c>
      <c r="J55" s="494" t="str">
        <f t="shared" si="42"/>
        <v>TV Huntlosen</v>
      </c>
      <c r="K55" s="494"/>
      <c r="L55" s="494" t="str">
        <f t="shared" si="43"/>
        <v>TuS Wickrath</v>
      </c>
      <c r="M55" s="494"/>
      <c r="N55" s="494"/>
      <c r="O55" s="494"/>
      <c r="P55" s="494"/>
      <c r="Q55" s="481"/>
      <c r="R55" s="482"/>
      <c r="S55" s="481"/>
      <c r="T55" s="481"/>
      <c r="U55" s="481"/>
      <c r="V55" s="483"/>
      <c r="W55" s="481"/>
      <c r="X55" s="481"/>
      <c r="Y55" s="481"/>
      <c r="Z55" s="483"/>
      <c r="AA55" s="481"/>
      <c r="AB55" s="156"/>
      <c r="AC55" s="156"/>
      <c r="AD55" s="156"/>
      <c r="AE55" s="156"/>
      <c r="AF55" s="156"/>
      <c r="AG55" s="156"/>
      <c r="AH55" s="157"/>
      <c r="AI55" s="157"/>
      <c r="AJ55" s="157"/>
      <c r="AK55" s="157"/>
      <c r="AL55" s="157"/>
      <c r="AM55" s="157"/>
      <c r="AN55" s="278"/>
      <c r="AO55" s="134"/>
      <c r="AP55" s="134"/>
      <c r="AQ55" s="279"/>
      <c r="AR55" s="279"/>
      <c r="AS55" s="503"/>
      <c r="AT55" s="504"/>
      <c r="AU55" s="158"/>
      <c r="AV55" s="504"/>
      <c r="AW55" s="504"/>
      <c r="AX55" s="504"/>
      <c r="AY55" s="481"/>
      <c r="AZ55" s="483"/>
      <c r="BA55" s="481"/>
      <c r="BB55" s="481"/>
      <c r="BC55" s="481"/>
      <c r="BD55" s="483"/>
      <c r="BE55" s="481"/>
      <c r="BF55" s="481"/>
      <c r="BG55" s="481"/>
      <c r="BH55" s="483"/>
      <c r="BI55" s="481"/>
      <c r="BJ55" s="156"/>
      <c r="BK55" s="156"/>
      <c r="BL55" s="156"/>
      <c r="BM55" s="156"/>
      <c r="BN55" s="156"/>
      <c r="BO55" s="156"/>
      <c r="BP55" s="157"/>
      <c r="BQ55" s="157"/>
      <c r="BR55" s="157"/>
      <c r="BS55" s="157"/>
      <c r="BT55" s="157"/>
      <c r="BU55" s="157"/>
      <c r="BV55" s="134"/>
      <c r="BW55" s="134"/>
      <c r="BX55" s="134"/>
    </row>
    <row r="56" spans="1:76" ht="25.5" customHeight="1" hidden="1">
      <c r="A56" s="265">
        <f t="shared" si="21"/>
        <v>50</v>
      </c>
      <c r="B56" s="264">
        <f t="shared" si="35"/>
        <v>42616</v>
      </c>
      <c r="C56" s="264" t="str">
        <f t="shared" si="36"/>
        <v>weiblich U12</v>
      </c>
      <c r="D56" s="132" t="s">
        <v>171</v>
      </c>
      <c r="E56" s="265">
        <f t="shared" si="37"/>
        <v>5</v>
      </c>
      <c r="F56" s="265">
        <f t="shared" si="38"/>
        <v>8</v>
      </c>
      <c r="G56" s="493">
        <f t="shared" si="39"/>
        <v>50</v>
      </c>
      <c r="H56" s="494" t="str">
        <f t="shared" si="40"/>
        <v>TSV Breitenberg</v>
      </c>
      <c r="I56" s="494" t="str">
        <f t="shared" si="41"/>
        <v> -</v>
      </c>
      <c r="J56" s="494" t="str">
        <f t="shared" si="42"/>
        <v>TV Herrnwahltann</v>
      </c>
      <c r="K56" s="494"/>
      <c r="L56" s="494" t="str">
        <f t="shared" si="43"/>
        <v>TV Huntlosen</v>
      </c>
      <c r="M56" s="494"/>
      <c r="N56" s="494"/>
      <c r="O56" s="494"/>
      <c r="P56" s="494"/>
      <c r="Q56" s="481"/>
      <c r="R56" s="482"/>
      <c r="S56" s="481"/>
      <c r="T56" s="481"/>
      <c r="U56" s="481"/>
      <c r="V56" s="483"/>
      <c r="W56" s="481"/>
      <c r="X56" s="481"/>
      <c r="Y56" s="481"/>
      <c r="Z56" s="483"/>
      <c r="AA56" s="481"/>
      <c r="AB56" s="156"/>
      <c r="AC56" s="156"/>
      <c r="AD56" s="156"/>
      <c r="AE56" s="156"/>
      <c r="AF56" s="156"/>
      <c r="AG56" s="156"/>
      <c r="AH56" s="157"/>
      <c r="AI56" s="157"/>
      <c r="AJ56" s="157"/>
      <c r="AK56" s="157"/>
      <c r="AL56" s="157"/>
      <c r="AM56" s="157"/>
      <c r="AN56" s="278"/>
      <c r="AO56" s="134"/>
      <c r="AP56" s="134"/>
      <c r="AQ56" s="279"/>
      <c r="AR56" s="279"/>
      <c r="AS56" s="503"/>
      <c r="AT56" s="504"/>
      <c r="AU56" s="158"/>
      <c r="AV56" s="504"/>
      <c r="AW56" s="504"/>
      <c r="AX56" s="504"/>
      <c r="AY56" s="481"/>
      <c r="AZ56" s="483"/>
      <c r="BA56" s="481"/>
      <c r="BB56" s="481"/>
      <c r="BC56" s="481"/>
      <c r="BD56" s="483"/>
      <c r="BE56" s="481"/>
      <c r="BF56" s="481"/>
      <c r="BG56" s="481"/>
      <c r="BH56" s="483"/>
      <c r="BI56" s="481"/>
      <c r="BJ56" s="156"/>
      <c r="BK56" s="156"/>
      <c r="BL56" s="156"/>
      <c r="BM56" s="156"/>
      <c r="BN56" s="156"/>
      <c r="BO56" s="156"/>
      <c r="BP56" s="157"/>
      <c r="BQ56" s="157"/>
      <c r="BR56" s="157"/>
      <c r="BS56" s="157"/>
      <c r="BT56" s="157"/>
      <c r="BU56" s="157"/>
      <c r="BV56" s="134"/>
      <c r="BW56" s="134"/>
      <c r="BX56" s="134"/>
    </row>
    <row r="57" spans="1:76" ht="25.5" customHeight="1" hidden="1">
      <c r="A57" s="265">
        <f t="shared" si="21"/>
        <v>51</v>
      </c>
      <c r="B57" s="264">
        <f t="shared" si="35"/>
        <v>42616</v>
      </c>
      <c r="C57" s="264" t="str">
        <f t="shared" si="36"/>
        <v>weiblich U12</v>
      </c>
      <c r="D57" s="132" t="s">
        <v>171</v>
      </c>
      <c r="E57" s="265">
        <f t="shared" si="37"/>
        <v>6</v>
      </c>
      <c r="F57" s="265">
        <f t="shared" si="38"/>
        <v>8</v>
      </c>
      <c r="G57" s="493">
        <f t="shared" si="39"/>
        <v>51</v>
      </c>
      <c r="H57" s="494" t="str">
        <f t="shared" si="40"/>
        <v>TuS Wickrath</v>
      </c>
      <c r="I57" s="494" t="str">
        <f t="shared" si="41"/>
        <v> - </v>
      </c>
      <c r="J57" s="494" t="str">
        <f t="shared" si="42"/>
        <v>TV Huntlosen</v>
      </c>
      <c r="K57" s="494"/>
      <c r="L57" s="494" t="str">
        <f t="shared" si="43"/>
        <v>TV Herrnwahltann</v>
      </c>
      <c r="M57" s="494"/>
      <c r="N57" s="494"/>
      <c r="O57" s="494"/>
      <c r="P57" s="494"/>
      <c r="Q57" s="481"/>
      <c r="R57" s="482"/>
      <c r="S57" s="481"/>
      <c r="T57" s="481"/>
      <c r="U57" s="481"/>
      <c r="V57" s="483"/>
      <c r="W57" s="481"/>
      <c r="X57" s="481"/>
      <c r="Y57" s="481"/>
      <c r="Z57" s="483"/>
      <c r="AA57" s="481"/>
      <c r="AB57" s="156"/>
      <c r="AC57" s="156"/>
      <c r="AD57" s="156"/>
      <c r="AE57" s="156"/>
      <c r="AF57" s="156"/>
      <c r="AG57" s="156"/>
      <c r="AH57" s="157"/>
      <c r="AI57" s="157"/>
      <c r="AJ57" s="157"/>
      <c r="AK57" s="157"/>
      <c r="AL57" s="157"/>
      <c r="AM57" s="157"/>
      <c r="AN57" s="278"/>
      <c r="AO57" s="134"/>
      <c r="AP57" s="134"/>
      <c r="AQ57" s="279"/>
      <c r="AR57" s="279"/>
      <c r="AS57" s="503"/>
      <c r="AT57" s="504"/>
      <c r="AU57" s="158"/>
      <c r="AV57" s="504"/>
      <c r="AW57" s="504"/>
      <c r="AX57" s="504"/>
      <c r="AY57" s="481"/>
      <c r="AZ57" s="483"/>
      <c r="BA57" s="481"/>
      <c r="BB57" s="481"/>
      <c r="BC57" s="481"/>
      <c r="BD57" s="483"/>
      <c r="BE57" s="481"/>
      <c r="BF57" s="481"/>
      <c r="BG57" s="481"/>
      <c r="BH57" s="483"/>
      <c r="BI57" s="481"/>
      <c r="BJ57" s="156"/>
      <c r="BK57" s="156"/>
      <c r="BL57" s="156"/>
      <c r="BM57" s="156"/>
      <c r="BN57" s="156"/>
      <c r="BO57" s="156"/>
      <c r="BP57" s="157"/>
      <c r="BQ57" s="157"/>
      <c r="BR57" s="157"/>
      <c r="BS57" s="157"/>
      <c r="BT57" s="157"/>
      <c r="BU57" s="157"/>
      <c r="BV57" s="134"/>
      <c r="BW57" s="134"/>
      <c r="BX57" s="134"/>
    </row>
    <row r="58" spans="1:76" ht="25.5" customHeight="1" hidden="1">
      <c r="A58" s="265">
        <f t="shared" si="21"/>
        <v>52</v>
      </c>
      <c r="B58" s="264">
        <f t="shared" si="35"/>
        <v>42616</v>
      </c>
      <c r="C58" s="264" t="str">
        <f t="shared" si="36"/>
        <v>weiblich U12</v>
      </c>
      <c r="D58" s="132" t="s">
        <v>171</v>
      </c>
      <c r="E58" s="265">
        <f t="shared" si="37"/>
        <v>7</v>
      </c>
      <c r="F58" s="265">
        <f t="shared" si="38"/>
        <v>8</v>
      </c>
      <c r="G58" s="493">
        <f t="shared" si="39"/>
        <v>52</v>
      </c>
      <c r="H58" s="494" t="str">
        <f t="shared" si="40"/>
        <v>TSV Essel</v>
      </c>
      <c r="I58" s="494" t="str">
        <f t="shared" si="41"/>
        <v> -</v>
      </c>
      <c r="J58" s="494" t="str">
        <f t="shared" si="42"/>
        <v>TV Herrnwahltann</v>
      </c>
      <c r="K58" s="494"/>
      <c r="L58" s="494" t="str">
        <f t="shared" si="43"/>
        <v>TuS Wickrath</v>
      </c>
      <c r="M58" s="494"/>
      <c r="N58" s="494"/>
      <c r="O58" s="494"/>
      <c r="P58" s="494"/>
      <c r="Q58" s="481"/>
      <c r="R58" s="482"/>
      <c r="S58" s="481"/>
      <c r="T58" s="481"/>
      <c r="U58" s="481"/>
      <c r="V58" s="483"/>
      <c r="W58" s="481"/>
      <c r="X58" s="481"/>
      <c r="Y58" s="481"/>
      <c r="Z58" s="483"/>
      <c r="AA58" s="481"/>
      <c r="AB58" s="156"/>
      <c r="AC58" s="156"/>
      <c r="AD58" s="156"/>
      <c r="AE58" s="156"/>
      <c r="AF58" s="156"/>
      <c r="AG58" s="156"/>
      <c r="AH58" s="157"/>
      <c r="AI58" s="157"/>
      <c r="AJ58" s="157"/>
      <c r="AK58" s="157"/>
      <c r="AL58" s="157"/>
      <c r="AM58" s="157"/>
      <c r="AN58" s="278"/>
      <c r="AO58" s="134"/>
      <c r="AP58" s="134"/>
      <c r="AQ58" s="279"/>
      <c r="AR58" s="279"/>
      <c r="AS58" s="503"/>
      <c r="AT58" s="504"/>
      <c r="AU58" s="158"/>
      <c r="AV58" s="504"/>
      <c r="AW58" s="504"/>
      <c r="AX58" s="504"/>
      <c r="AY58" s="481"/>
      <c r="AZ58" s="483"/>
      <c r="BA58" s="481"/>
      <c r="BB58" s="481"/>
      <c r="BC58" s="481"/>
      <c r="BD58" s="483"/>
      <c r="BE58" s="481"/>
      <c r="BF58" s="481"/>
      <c r="BG58" s="481"/>
      <c r="BH58" s="483"/>
      <c r="BI58" s="481"/>
      <c r="BJ58" s="156"/>
      <c r="BK58" s="156"/>
      <c r="BL58" s="156"/>
      <c r="BM58" s="156"/>
      <c r="BN58" s="156"/>
      <c r="BO58" s="156"/>
      <c r="BP58" s="157"/>
      <c r="BQ58" s="157"/>
      <c r="BR58" s="157"/>
      <c r="BS58" s="157"/>
      <c r="BT58" s="157"/>
      <c r="BU58" s="157"/>
      <c r="BV58" s="134"/>
      <c r="BW58" s="134"/>
      <c r="BX58" s="134"/>
    </row>
    <row r="59" spans="1:76" ht="25.5" customHeight="1" hidden="1">
      <c r="A59" s="265">
        <f t="shared" si="21"/>
        <v>53</v>
      </c>
      <c r="B59" s="264">
        <f t="shared" si="35"/>
        <v>42616</v>
      </c>
      <c r="C59" s="264" t="str">
        <f t="shared" si="36"/>
        <v>weiblich U12</v>
      </c>
      <c r="D59" s="132" t="s">
        <v>171</v>
      </c>
      <c r="E59" s="265">
        <f t="shared" si="37"/>
        <v>8</v>
      </c>
      <c r="F59" s="265">
        <f t="shared" si="38"/>
        <v>8</v>
      </c>
      <c r="G59" s="493">
        <f t="shared" si="39"/>
        <v>53</v>
      </c>
      <c r="H59" s="494" t="str">
        <f t="shared" si="40"/>
        <v>TSV Breitenberg</v>
      </c>
      <c r="I59" s="494" t="str">
        <f t="shared" si="41"/>
        <v> -</v>
      </c>
      <c r="J59" s="494" t="str">
        <f t="shared" si="42"/>
        <v>TuS Wickrath</v>
      </c>
      <c r="K59" s="494"/>
      <c r="L59" s="494" t="str">
        <f t="shared" si="43"/>
        <v>TSV Essel</v>
      </c>
      <c r="M59" s="494"/>
      <c r="N59" s="494"/>
      <c r="O59" s="494"/>
      <c r="P59" s="494"/>
      <c r="Q59" s="481"/>
      <c r="R59" s="482"/>
      <c r="S59" s="481"/>
      <c r="T59" s="481"/>
      <c r="U59" s="481"/>
      <c r="V59" s="483"/>
      <c r="W59" s="481"/>
      <c r="X59" s="481"/>
      <c r="Y59" s="481"/>
      <c r="Z59" s="483"/>
      <c r="AA59" s="481"/>
      <c r="AB59" s="156"/>
      <c r="AC59" s="156"/>
      <c r="AD59" s="156"/>
      <c r="AE59" s="156"/>
      <c r="AF59" s="156"/>
      <c r="AG59" s="156"/>
      <c r="AH59" s="157"/>
      <c r="AI59" s="157"/>
      <c r="AJ59" s="157"/>
      <c r="AK59" s="157"/>
      <c r="AL59" s="157"/>
      <c r="AM59" s="157"/>
      <c r="AN59" s="278"/>
      <c r="AO59" s="134"/>
      <c r="AP59" s="134"/>
      <c r="AQ59" s="279"/>
      <c r="AR59" s="279"/>
      <c r="AS59" s="503"/>
      <c r="AT59" s="504"/>
      <c r="AU59" s="158"/>
      <c r="AV59" s="504"/>
      <c r="AW59" s="504"/>
      <c r="AX59" s="504"/>
      <c r="AY59" s="481"/>
      <c r="AZ59" s="483"/>
      <c r="BA59" s="481"/>
      <c r="BB59" s="481"/>
      <c r="BC59" s="481"/>
      <c r="BD59" s="483"/>
      <c r="BE59" s="481"/>
      <c r="BF59" s="481"/>
      <c r="BG59" s="481"/>
      <c r="BH59" s="483"/>
      <c r="BI59" s="481"/>
      <c r="BJ59" s="156"/>
      <c r="BK59" s="156"/>
      <c r="BL59" s="156"/>
      <c r="BM59" s="156"/>
      <c r="BN59" s="156"/>
      <c r="BO59" s="156"/>
      <c r="BP59" s="157"/>
      <c r="BQ59" s="157"/>
      <c r="BR59" s="157"/>
      <c r="BS59" s="157"/>
      <c r="BT59" s="157"/>
      <c r="BU59" s="157"/>
      <c r="BV59" s="134"/>
      <c r="BW59" s="134"/>
      <c r="BX59" s="134"/>
    </row>
    <row r="60" spans="1:76" ht="25.5" customHeight="1" hidden="1">
      <c r="A60" s="265">
        <f t="shared" si="21"/>
        <v>54</v>
      </c>
      <c r="B60" s="264">
        <f t="shared" si="35"/>
        <v>42616</v>
      </c>
      <c r="C60" s="264" t="str">
        <f t="shared" si="36"/>
        <v>weiblich U12</v>
      </c>
      <c r="D60" s="132" t="s">
        <v>171</v>
      </c>
      <c r="E60" s="265">
        <f t="shared" si="37"/>
        <v>9</v>
      </c>
      <c r="F60" s="265">
        <f t="shared" si="38"/>
        <v>8</v>
      </c>
      <c r="G60" s="493">
        <f t="shared" si="39"/>
        <v>54</v>
      </c>
      <c r="H60" s="494" t="str">
        <f t="shared" si="40"/>
        <v>TV Herrnwahltann</v>
      </c>
      <c r="I60" s="494" t="str">
        <f t="shared" si="41"/>
        <v> - </v>
      </c>
      <c r="J60" s="494" t="str">
        <f t="shared" si="42"/>
        <v>TV Huntlosen</v>
      </c>
      <c r="K60" s="494"/>
      <c r="L60" s="494" t="str">
        <f t="shared" si="43"/>
        <v>TSV Breitenberg</v>
      </c>
      <c r="M60" s="494"/>
      <c r="N60" s="494"/>
      <c r="O60" s="494"/>
      <c r="P60" s="494"/>
      <c r="Q60" s="481"/>
      <c r="R60" s="482"/>
      <c r="S60" s="481"/>
      <c r="T60" s="481"/>
      <c r="U60" s="481"/>
      <c r="V60" s="483"/>
      <c r="W60" s="481"/>
      <c r="X60" s="481"/>
      <c r="Y60" s="481"/>
      <c r="Z60" s="483"/>
      <c r="AA60" s="481"/>
      <c r="AB60" s="156"/>
      <c r="AC60" s="156"/>
      <c r="AD60" s="156"/>
      <c r="AE60" s="156"/>
      <c r="AF60" s="156"/>
      <c r="AG60" s="156"/>
      <c r="AH60" s="157"/>
      <c r="AI60" s="157"/>
      <c r="AJ60" s="157"/>
      <c r="AK60" s="157"/>
      <c r="AL60" s="157"/>
      <c r="AM60" s="157"/>
      <c r="AN60" s="278"/>
      <c r="AO60" s="134"/>
      <c r="AP60" s="134"/>
      <c r="AQ60" s="279"/>
      <c r="AR60" s="279"/>
      <c r="AS60" s="503"/>
      <c r="AT60" s="504"/>
      <c r="AU60" s="158"/>
      <c r="AV60" s="504"/>
      <c r="AW60" s="504"/>
      <c r="AX60" s="504"/>
      <c r="AY60" s="481"/>
      <c r="AZ60" s="483"/>
      <c r="BA60" s="481"/>
      <c r="BB60" s="481"/>
      <c r="BC60" s="481"/>
      <c r="BD60" s="483"/>
      <c r="BE60" s="481"/>
      <c r="BF60" s="481"/>
      <c r="BG60" s="481"/>
      <c r="BH60" s="483"/>
      <c r="BI60" s="481"/>
      <c r="BJ60" s="156"/>
      <c r="BK60" s="156"/>
      <c r="BL60" s="156"/>
      <c r="BM60" s="156"/>
      <c r="BN60" s="156"/>
      <c r="BO60" s="156"/>
      <c r="BP60" s="157"/>
      <c r="BQ60" s="157"/>
      <c r="BR60" s="157"/>
      <c r="BS60" s="157"/>
      <c r="BT60" s="157"/>
      <c r="BU60" s="157"/>
      <c r="BV60" s="134"/>
      <c r="BW60" s="134"/>
      <c r="BX60" s="134"/>
    </row>
    <row r="61" spans="1:76" ht="25.5" customHeight="1" hidden="1">
      <c r="A61" s="265">
        <f t="shared" si="21"/>
        <v>55</v>
      </c>
      <c r="B61" s="264">
        <f t="shared" si="35"/>
        <v>42616</v>
      </c>
      <c r="C61" s="264" t="str">
        <f t="shared" si="36"/>
        <v>weiblich U12</v>
      </c>
      <c r="D61" s="132" t="s">
        <v>171</v>
      </c>
      <c r="E61" s="265">
        <f t="shared" si="37"/>
        <v>10</v>
      </c>
      <c r="F61" s="265">
        <f t="shared" si="38"/>
        <v>8</v>
      </c>
      <c r="G61" s="493">
        <f t="shared" si="39"/>
        <v>55</v>
      </c>
      <c r="H61" s="494" t="str">
        <f t="shared" si="40"/>
        <v>TSV Essel</v>
      </c>
      <c r="I61" s="494" t="str">
        <f t="shared" si="41"/>
        <v> -</v>
      </c>
      <c r="J61" s="494" t="str">
        <f t="shared" si="42"/>
        <v>TSV Breitenberg</v>
      </c>
      <c r="K61" s="494"/>
      <c r="L61" s="494" t="str">
        <f t="shared" si="43"/>
        <v>TV Huntlosen</v>
      </c>
      <c r="M61" s="494"/>
      <c r="N61" s="494"/>
      <c r="O61" s="494"/>
      <c r="P61" s="494"/>
      <c r="Q61" s="481"/>
      <c r="R61" s="482"/>
      <c r="S61" s="481"/>
      <c r="T61" s="481"/>
      <c r="U61" s="481"/>
      <c r="V61" s="483"/>
      <c r="W61" s="481"/>
      <c r="X61" s="481"/>
      <c r="Y61" s="481"/>
      <c r="Z61" s="483"/>
      <c r="AA61" s="481"/>
      <c r="AB61" s="156"/>
      <c r="AC61" s="156"/>
      <c r="AD61" s="156"/>
      <c r="AE61" s="156"/>
      <c r="AF61" s="156"/>
      <c r="AG61" s="156"/>
      <c r="AH61" s="157"/>
      <c r="AI61" s="157"/>
      <c r="AJ61" s="157"/>
      <c r="AK61" s="157"/>
      <c r="AL61" s="157"/>
      <c r="AM61" s="157"/>
      <c r="AN61" s="278"/>
      <c r="AO61" s="134"/>
      <c r="AP61" s="134"/>
      <c r="AQ61" s="279"/>
      <c r="AR61" s="279"/>
      <c r="AS61" s="503"/>
      <c r="AT61" s="504"/>
      <c r="AU61" s="158"/>
      <c r="AV61" s="504"/>
      <c r="AW61" s="504"/>
      <c r="AX61" s="504"/>
      <c r="AY61" s="481"/>
      <c r="AZ61" s="483"/>
      <c r="BA61" s="481"/>
      <c r="BB61" s="481"/>
      <c r="BC61" s="481"/>
      <c r="BD61" s="483"/>
      <c r="BE61" s="481"/>
      <c r="BF61" s="481"/>
      <c r="BG61" s="481"/>
      <c r="BH61" s="483"/>
      <c r="BI61" s="481"/>
      <c r="BJ61" s="156"/>
      <c r="BK61" s="156"/>
      <c r="BL61" s="156"/>
      <c r="BM61" s="156"/>
      <c r="BN61" s="156"/>
      <c r="BO61" s="156"/>
      <c r="BP61" s="157"/>
      <c r="BQ61" s="157"/>
      <c r="BR61" s="157"/>
      <c r="BS61" s="157"/>
      <c r="BT61" s="157"/>
      <c r="BU61" s="157"/>
      <c r="BV61" s="134"/>
      <c r="BW61" s="134"/>
      <c r="BX61" s="134"/>
    </row>
    <row r="62" spans="1:76" ht="25.5" customHeight="1" hidden="1">
      <c r="A62" s="265">
        <f t="shared" si="21"/>
        <v>0</v>
      </c>
      <c r="B62" s="264">
        <f t="shared" si="35"/>
        <v>42616</v>
      </c>
      <c r="C62" s="264" t="str">
        <f t="shared" si="36"/>
        <v>weiblich U12</v>
      </c>
      <c r="D62" s="132" t="s">
        <v>171</v>
      </c>
      <c r="E62" s="265">
        <f t="shared" si="37"/>
        <v>11</v>
      </c>
      <c r="F62" s="265">
        <f t="shared" si="38"/>
        <v>8</v>
      </c>
      <c r="G62" s="493">
        <f t="shared" si="39"/>
        <v>0</v>
      </c>
      <c r="H62" s="494">
        <f t="shared" si="40"/>
        <v>0</v>
      </c>
      <c r="I62" s="494">
        <f t="shared" si="41"/>
        <v>0</v>
      </c>
      <c r="J62" s="494">
        <f t="shared" si="42"/>
        <v>0</v>
      </c>
      <c r="K62" s="494"/>
      <c r="L62" s="494">
        <f t="shared" si="43"/>
        <v>0</v>
      </c>
      <c r="M62" s="494"/>
      <c r="N62" s="494"/>
      <c r="O62" s="494"/>
      <c r="P62" s="494"/>
      <c r="Q62" s="481"/>
      <c r="R62" s="482"/>
      <c r="S62" s="481"/>
      <c r="T62" s="481"/>
      <c r="U62" s="481"/>
      <c r="V62" s="483"/>
      <c r="W62" s="481"/>
      <c r="X62" s="481"/>
      <c r="Y62" s="481"/>
      <c r="Z62" s="483"/>
      <c r="AA62" s="481"/>
      <c r="AB62" s="156"/>
      <c r="AC62" s="156"/>
      <c r="AD62" s="156"/>
      <c r="AE62" s="156"/>
      <c r="AF62" s="156"/>
      <c r="AG62" s="156"/>
      <c r="AH62" s="157"/>
      <c r="AI62" s="157"/>
      <c r="AJ62" s="157"/>
      <c r="AK62" s="157"/>
      <c r="AL62" s="157"/>
      <c r="AM62" s="157"/>
      <c r="AN62" s="278"/>
      <c r="AO62" s="134"/>
      <c r="AP62" s="134"/>
      <c r="AQ62" s="279"/>
      <c r="AR62" s="279"/>
      <c r="AS62" s="503"/>
      <c r="AT62" s="504"/>
      <c r="AU62" s="158"/>
      <c r="AV62" s="504"/>
      <c r="AW62" s="504"/>
      <c r="AX62" s="504"/>
      <c r="AY62" s="481"/>
      <c r="AZ62" s="483"/>
      <c r="BA62" s="481"/>
      <c r="BB62" s="481"/>
      <c r="BC62" s="481"/>
      <c r="BD62" s="483"/>
      <c r="BE62" s="481"/>
      <c r="BF62" s="481"/>
      <c r="BG62" s="481"/>
      <c r="BH62" s="483"/>
      <c r="BI62" s="481"/>
      <c r="BJ62" s="156"/>
      <c r="BK62" s="156"/>
      <c r="BL62" s="156"/>
      <c r="BM62" s="156"/>
      <c r="BN62" s="156"/>
      <c r="BO62" s="156"/>
      <c r="BP62" s="157"/>
      <c r="BQ62" s="157"/>
      <c r="BR62" s="157"/>
      <c r="BS62" s="157"/>
      <c r="BT62" s="157"/>
      <c r="BU62" s="157"/>
      <c r="BV62" s="134"/>
      <c r="BW62" s="134"/>
      <c r="BX62" s="134"/>
    </row>
    <row r="63" spans="1:76" ht="25.5" customHeight="1" hidden="1">
      <c r="A63" s="265">
        <f t="shared" si="21"/>
        <v>0</v>
      </c>
      <c r="B63" s="264">
        <f t="shared" si="35"/>
        <v>42616</v>
      </c>
      <c r="C63" s="264" t="str">
        <f t="shared" si="36"/>
        <v>weiblich U12</v>
      </c>
      <c r="D63" s="132" t="s">
        <v>171</v>
      </c>
      <c r="E63" s="265">
        <f t="shared" si="37"/>
        <v>12</v>
      </c>
      <c r="F63" s="265">
        <f t="shared" si="38"/>
        <v>8</v>
      </c>
      <c r="G63" s="493">
        <f t="shared" si="39"/>
        <v>0</v>
      </c>
      <c r="H63" s="494">
        <f t="shared" si="40"/>
      </c>
      <c r="I63" s="494">
        <f t="shared" si="41"/>
        <v>0</v>
      </c>
      <c r="J63" s="494">
        <f t="shared" si="42"/>
        <v>0</v>
      </c>
      <c r="K63" s="494"/>
      <c r="L63" s="494">
        <f t="shared" si="43"/>
        <v>0</v>
      </c>
      <c r="M63" s="494"/>
      <c r="N63" s="494"/>
      <c r="O63" s="494"/>
      <c r="P63" s="494"/>
      <c r="Q63" s="481"/>
      <c r="R63" s="482"/>
      <c r="S63" s="481"/>
      <c r="T63" s="481"/>
      <c r="U63" s="481"/>
      <c r="V63" s="483"/>
      <c r="W63" s="481"/>
      <c r="X63" s="481"/>
      <c r="Y63" s="481"/>
      <c r="Z63" s="483"/>
      <c r="AA63" s="481"/>
      <c r="AB63" s="156"/>
      <c r="AC63" s="156"/>
      <c r="AD63" s="156"/>
      <c r="AE63" s="156"/>
      <c r="AF63" s="156"/>
      <c r="AG63" s="156"/>
      <c r="AH63" s="157"/>
      <c r="AI63" s="157"/>
      <c r="AJ63" s="157"/>
      <c r="AK63" s="157"/>
      <c r="AL63" s="157"/>
      <c r="AM63" s="157"/>
      <c r="AN63" s="278"/>
      <c r="AO63" s="134"/>
      <c r="AP63" s="134"/>
      <c r="AQ63" s="279"/>
      <c r="AR63" s="279"/>
      <c r="AS63" s="503"/>
      <c r="AT63" s="504"/>
      <c r="AU63" s="158"/>
      <c r="AV63" s="504"/>
      <c r="AW63" s="504"/>
      <c r="AX63" s="504"/>
      <c r="AY63" s="481"/>
      <c r="AZ63" s="483"/>
      <c r="BA63" s="481"/>
      <c r="BB63" s="481"/>
      <c r="BC63" s="481"/>
      <c r="BD63" s="483"/>
      <c r="BE63" s="481"/>
      <c r="BF63" s="481"/>
      <c r="BG63" s="481"/>
      <c r="BH63" s="483"/>
      <c r="BI63" s="481"/>
      <c r="BJ63" s="156"/>
      <c r="BK63" s="156"/>
      <c r="BL63" s="156"/>
      <c r="BM63" s="156"/>
      <c r="BN63" s="156"/>
      <c r="BO63" s="156"/>
      <c r="BP63" s="157"/>
      <c r="BQ63" s="157"/>
      <c r="BR63" s="157"/>
      <c r="BS63" s="157"/>
      <c r="BT63" s="157"/>
      <c r="BU63" s="157"/>
      <c r="BV63" s="134"/>
      <c r="BW63" s="134"/>
      <c r="BX63" s="134"/>
    </row>
    <row r="64" spans="1:76" ht="25.5" customHeight="1" hidden="1">
      <c r="A64" s="265">
        <f t="shared" si="21"/>
        <v>0</v>
      </c>
      <c r="B64" s="264">
        <f t="shared" si="35"/>
        <v>42616</v>
      </c>
      <c r="C64" s="264" t="str">
        <f t="shared" si="36"/>
        <v>weiblich U12</v>
      </c>
      <c r="D64" s="132" t="s">
        <v>171</v>
      </c>
      <c r="E64" s="265">
        <f t="shared" si="37"/>
        <v>13</v>
      </c>
      <c r="F64" s="265">
        <f t="shared" si="38"/>
        <v>8</v>
      </c>
      <c r="G64" s="493">
        <f t="shared" si="39"/>
        <v>0</v>
      </c>
      <c r="H64" s="494">
        <f t="shared" si="40"/>
      </c>
      <c r="I64" s="494">
        <f t="shared" si="41"/>
        <v>0</v>
      </c>
      <c r="J64" s="494">
        <f t="shared" si="42"/>
        <v>0</v>
      </c>
      <c r="K64" s="494"/>
      <c r="L64" s="494">
        <f t="shared" si="43"/>
        <v>0</v>
      </c>
      <c r="M64" s="494"/>
      <c r="N64" s="494"/>
      <c r="O64" s="494"/>
      <c r="P64" s="494"/>
      <c r="Q64" s="481"/>
      <c r="R64" s="482"/>
      <c r="S64" s="481"/>
      <c r="T64" s="481"/>
      <c r="U64" s="481"/>
      <c r="V64" s="483"/>
      <c r="W64" s="481"/>
      <c r="X64" s="481"/>
      <c r="Y64" s="481"/>
      <c r="Z64" s="483"/>
      <c r="AA64" s="481"/>
      <c r="AB64" s="156"/>
      <c r="AC64" s="156"/>
      <c r="AD64" s="156"/>
      <c r="AE64" s="156"/>
      <c r="AF64" s="156"/>
      <c r="AG64" s="156"/>
      <c r="AH64" s="157"/>
      <c r="AI64" s="157"/>
      <c r="AJ64" s="157"/>
      <c r="AK64" s="157"/>
      <c r="AL64" s="157"/>
      <c r="AM64" s="157"/>
      <c r="AN64" s="278"/>
      <c r="AO64" s="134"/>
      <c r="AP64" s="134"/>
      <c r="AQ64" s="279"/>
      <c r="AR64" s="279"/>
      <c r="AS64" s="503"/>
      <c r="AT64" s="504"/>
      <c r="AU64" s="158"/>
      <c r="AV64" s="504"/>
      <c r="AW64" s="504"/>
      <c r="AX64" s="504"/>
      <c r="AY64" s="481"/>
      <c r="AZ64" s="483"/>
      <c r="BA64" s="481"/>
      <c r="BB64" s="481"/>
      <c r="BC64" s="481"/>
      <c r="BD64" s="483"/>
      <c r="BE64" s="481"/>
      <c r="BF64" s="481"/>
      <c r="BG64" s="481"/>
      <c r="BH64" s="483"/>
      <c r="BI64" s="481"/>
      <c r="BJ64" s="156"/>
      <c r="BK64" s="156"/>
      <c r="BL64" s="156"/>
      <c r="BM64" s="156"/>
      <c r="BN64" s="156"/>
      <c r="BO64" s="156"/>
      <c r="BP64" s="157"/>
      <c r="BQ64" s="157"/>
      <c r="BR64" s="157"/>
      <c r="BS64" s="157"/>
      <c r="BT64" s="157"/>
      <c r="BU64" s="157"/>
      <c r="BV64" s="134"/>
      <c r="BW64" s="134"/>
      <c r="BX64" s="134"/>
    </row>
    <row r="65" spans="1:76" ht="25.5" customHeight="1" hidden="1">
      <c r="A65" s="265">
        <f t="shared" si="21"/>
        <v>0</v>
      </c>
      <c r="B65" s="264">
        <f t="shared" si="35"/>
        <v>42616</v>
      </c>
      <c r="C65" s="264" t="str">
        <f t="shared" si="36"/>
        <v>weiblich U12</v>
      </c>
      <c r="D65" s="132" t="s">
        <v>171</v>
      </c>
      <c r="E65" s="265">
        <f t="shared" si="37"/>
        <v>14</v>
      </c>
      <c r="F65" s="265">
        <f t="shared" si="38"/>
        <v>8</v>
      </c>
      <c r="G65" s="493">
        <f t="shared" si="39"/>
        <v>0</v>
      </c>
      <c r="H65" s="494">
        <f t="shared" si="40"/>
        <v>0</v>
      </c>
      <c r="I65" s="494">
        <f t="shared" si="41"/>
        <v>0</v>
      </c>
      <c r="J65" s="494">
        <f t="shared" si="42"/>
        <v>0</v>
      </c>
      <c r="K65" s="494"/>
      <c r="L65" s="494">
        <f t="shared" si="43"/>
        <v>0</v>
      </c>
      <c r="M65" s="494"/>
      <c r="N65" s="494"/>
      <c r="O65" s="494"/>
      <c r="P65" s="494"/>
      <c r="Q65" s="481"/>
      <c r="R65" s="482"/>
      <c r="S65" s="481"/>
      <c r="T65" s="481"/>
      <c r="U65" s="481"/>
      <c r="V65" s="483"/>
      <c r="W65" s="481"/>
      <c r="X65" s="481"/>
      <c r="Y65" s="481"/>
      <c r="Z65" s="483"/>
      <c r="AA65" s="481"/>
      <c r="AB65" s="156"/>
      <c r="AC65" s="156"/>
      <c r="AD65" s="156"/>
      <c r="AE65" s="156"/>
      <c r="AF65" s="156"/>
      <c r="AG65" s="156"/>
      <c r="AH65" s="157"/>
      <c r="AI65" s="157"/>
      <c r="AJ65" s="157"/>
      <c r="AK65" s="157"/>
      <c r="AL65" s="157"/>
      <c r="AM65" s="157"/>
      <c r="AN65" s="278"/>
      <c r="AO65" s="134"/>
      <c r="AP65" s="134"/>
      <c r="AQ65" s="279"/>
      <c r="AR65" s="279"/>
      <c r="AS65" s="503"/>
      <c r="AT65" s="504"/>
      <c r="AU65" s="158"/>
      <c r="AV65" s="504"/>
      <c r="AW65" s="504"/>
      <c r="AX65" s="504"/>
      <c r="AY65" s="481"/>
      <c r="AZ65" s="483"/>
      <c r="BA65" s="481"/>
      <c r="BB65" s="481"/>
      <c r="BC65" s="481"/>
      <c r="BD65" s="483"/>
      <c r="BE65" s="481"/>
      <c r="BF65" s="481"/>
      <c r="BG65" s="481"/>
      <c r="BH65" s="483"/>
      <c r="BI65" s="481"/>
      <c r="BJ65" s="156"/>
      <c r="BK65" s="156"/>
      <c r="BL65" s="156"/>
      <c r="BM65" s="156"/>
      <c r="BN65" s="156"/>
      <c r="BO65" s="156"/>
      <c r="BP65" s="157"/>
      <c r="BQ65" s="157"/>
      <c r="BR65" s="157"/>
      <c r="BS65" s="157"/>
      <c r="BT65" s="157"/>
      <c r="BU65" s="157"/>
      <c r="BV65" s="134"/>
      <c r="BW65" s="134"/>
      <c r="BX65" s="134"/>
    </row>
    <row r="66" spans="1:76" ht="25.5" customHeight="1" hidden="1">
      <c r="A66" s="265">
        <f t="shared" si="21"/>
        <v>0</v>
      </c>
      <c r="B66" s="264">
        <f>AN117</f>
        <v>42616</v>
      </c>
      <c r="C66" s="264" t="str">
        <f t="shared" si="36"/>
        <v>weiblich U12</v>
      </c>
      <c r="D66" s="132" t="s">
        <v>171</v>
      </c>
      <c r="E66" s="265">
        <f t="shared" si="37"/>
        <v>15</v>
      </c>
      <c r="F66" s="265">
        <f t="shared" si="38"/>
        <v>8</v>
      </c>
      <c r="G66" s="493">
        <f t="shared" si="39"/>
        <v>0</v>
      </c>
      <c r="H66" s="494">
        <f t="shared" si="40"/>
        <v>0</v>
      </c>
      <c r="I66" s="494">
        <f t="shared" si="41"/>
        <v>0</v>
      </c>
      <c r="J66" s="494">
        <f t="shared" si="42"/>
        <v>0</v>
      </c>
      <c r="K66" s="494"/>
      <c r="L66" s="494">
        <f t="shared" si="43"/>
        <v>0</v>
      </c>
      <c r="M66" s="494"/>
      <c r="N66" s="494"/>
      <c r="O66" s="494"/>
      <c r="P66" s="494"/>
      <c r="Q66" s="481"/>
      <c r="R66" s="482"/>
      <c r="S66" s="481"/>
      <c r="T66" s="481"/>
      <c r="U66" s="481"/>
      <c r="V66" s="483"/>
      <c r="W66" s="481"/>
      <c r="X66" s="481"/>
      <c r="Y66" s="481"/>
      <c r="Z66" s="483"/>
      <c r="AA66" s="481"/>
      <c r="AB66" s="156"/>
      <c r="AC66" s="156"/>
      <c r="AD66" s="156"/>
      <c r="AE66" s="156"/>
      <c r="AF66" s="156"/>
      <c r="AG66" s="156"/>
      <c r="AH66" s="157"/>
      <c r="AI66" s="157"/>
      <c r="AJ66" s="157"/>
      <c r="AK66" s="157"/>
      <c r="AL66" s="157"/>
      <c r="AM66" s="157"/>
      <c r="AN66" s="278"/>
      <c r="AO66" s="134"/>
      <c r="AP66" s="134"/>
      <c r="AQ66" s="279"/>
      <c r="AR66" s="279"/>
      <c r="AS66" s="503"/>
      <c r="AT66" s="504"/>
      <c r="AU66" s="158"/>
      <c r="AV66" s="504"/>
      <c r="AW66" s="504"/>
      <c r="AX66" s="504"/>
      <c r="AY66" s="481"/>
      <c r="AZ66" s="483"/>
      <c r="BA66" s="481"/>
      <c r="BB66" s="481"/>
      <c r="BC66" s="481"/>
      <c r="BD66" s="483"/>
      <c r="BE66" s="481"/>
      <c r="BF66" s="481"/>
      <c r="BG66" s="481"/>
      <c r="BH66" s="483"/>
      <c r="BI66" s="481"/>
      <c r="BJ66" s="156"/>
      <c r="BK66" s="156"/>
      <c r="BL66" s="156"/>
      <c r="BM66" s="156"/>
      <c r="BN66" s="156"/>
      <c r="BO66" s="156"/>
      <c r="BP66" s="157"/>
      <c r="BQ66" s="157"/>
      <c r="BR66" s="157"/>
      <c r="BS66" s="157"/>
      <c r="BT66" s="157"/>
      <c r="BU66" s="157"/>
      <c r="BV66" s="134"/>
      <c r="BW66" s="134"/>
      <c r="BX66" s="134"/>
    </row>
    <row r="67" spans="1:76" ht="25.5" customHeight="1" hidden="1">
      <c r="A67" s="265">
        <f>'Ergebnisse So'!A5</f>
        <v>61</v>
      </c>
      <c r="B67" s="264">
        <f>'Ergebnisse So'!B5</f>
        <v>42617</v>
      </c>
      <c r="C67" s="265" t="str">
        <f>'Ergebnisse So'!C5</f>
        <v>weiblich U12</v>
      </c>
      <c r="D67" s="265" t="str">
        <f>'Ergebnisse So'!D5</f>
        <v>Quali-VF</v>
      </c>
      <c r="E67" s="265">
        <f>'Ergebnisse So'!E5</f>
        <v>16</v>
      </c>
      <c r="F67" s="265">
        <f>'Ergebnisse So'!F5</f>
        <v>5</v>
      </c>
      <c r="G67" s="493">
        <f>'Ergebnisse So'!G5</f>
        <v>61</v>
      </c>
      <c r="H67" s="493" t="str">
        <f>'Ergebnisse So'!H5</f>
        <v>MTV Wangersen</v>
      </c>
      <c r="I67" s="493" t="str">
        <f>'Ergebnisse So'!I5</f>
        <v>-</v>
      </c>
      <c r="J67" s="493" t="str">
        <f>'Ergebnisse So'!J5</f>
        <v>VfK Berlin</v>
      </c>
      <c r="K67" s="493"/>
      <c r="L67" s="493" t="str">
        <f>'Ergebnisse So'!L5</f>
        <v>TSV Essel</v>
      </c>
      <c r="M67" s="493" t="str">
        <f>'Ergebnisse So'!M5</f>
        <v>2.Grp. A</v>
      </c>
      <c r="N67" s="493" t="str">
        <f>'Ergebnisse So'!N5</f>
        <v> -</v>
      </c>
      <c r="O67" s="493" t="str">
        <f>'Ergebnisse So'!O5</f>
        <v>3.Grp. B</v>
      </c>
      <c r="P67" s="493" t="str">
        <f>'Ergebnisse So'!P5</f>
        <v>1.Grp. D</v>
      </c>
      <c r="Q67" s="481"/>
      <c r="R67" s="482"/>
      <c r="S67" s="481"/>
      <c r="T67" s="481"/>
      <c r="U67" s="481"/>
      <c r="V67" s="483"/>
      <c r="W67" s="481"/>
      <c r="X67" s="481"/>
      <c r="Y67" s="481"/>
      <c r="Z67" s="483"/>
      <c r="AA67" s="481"/>
      <c r="AB67" s="156"/>
      <c r="AC67" s="156"/>
      <c r="AD67" s="156"/>
      <c r="AE67" s="156"/>
      <c r="AF67" s="156"/>
      <c r="AG67" s="156"/>
      <c r="AH67" s="157"/>
      <c r="AI67" s="157"/>
      <c r="AJ67" s="157"/>
      <c r="AK67" s="157"/>
      <c r="AL67" s="157"/>
      <c r="AM67" s="157"/>
      <c r="AN67" s="278"/>
      <c r="AO67" s="134"/>
      <c r="AP67" s="134"/>
      <c r="AQ67" s="279"/>
      <c r="AR67" s="279"/>
      <c r="AS67" s="503"/>
      <c r="AT67" s="504"/>
      <c r="AU67" s="158"/>
      <c r="AV67" s="504"/>
      <c r="AW67" s="504"/>
      <c r="AX67" s="504"/>
      <c r="AY67" s="481"/>
      <c r="AZ67" s="483"/>
      <c r="BA67" s="481"/>
      <c r="BB67" s="481"/>
      <c r="BC67" s="481"/>
      <c r="BD67" s="483"/>
      <c r="BE67" s="481"/>
      <c r="BF67" s="481"/>
      <c r="BG67" s="481"/>
      <c r="BH67" s="483"/>
      <c r="BI67" s="481"/>
      <c r="BJ67" s="156"/>
      <c r="BK67" s="156"/>
      <c r="BL67" s="156"/>
      <c r="BM67" s="156"/>
      <c r="BN67" s="156"/>
      <c r="BO67" s="156"/>
      <c r="BP67" s="157"/>
      <c r="BQ67" s="157"/>
      <c r="BR67" s="157"/>
      <c r="BS67" s="157"/>
      <c r="BT67" s="157"/>
      <c r="BU67" s="157"/>
      <c r="BV67" s="134"/>
      <c r="BW67" s="134"/>
      <c r="BX67" s="134"/>
    </row>
    <row r="68" spans="1:76" ht="25.5" customHeight="1" hidden="1">
      <c r="A68" s="265">
        <f>'Ergebnisse So'!A6</f>
        <v>62</v>
      </c>
      <c r="B68" s="264">
        <f>'Ergebnisse So'!B6</f>
        <v>42617</v>
      </c>
      <c r="C68" s="265" t="str">
        <f>'Ergebnisse So'!C6</f>
        <v>weiblich U12</v>
      </c>
      <c r="D68" s="265" t="str">
        <f>'Ergebnisse So'!D6</f>
        <v>Quali-VF</v>
      </c>
      <c r="E68" s="265">
        <f>'Ergebnisse So'!E6</f>
        <v>16</v>
      </c>
      <c r="F68" s="265">
        <f>'Ergebnisse So'!F6</f>
        <v>6</v>
      </c>
      <c r="G68" s="493">
        <f>'Ergebnisse So'!G6</f>
        <v>62</v>
      </c>
      <c r="H68" s="493" t="str">
        <f>'Ergebnisse So'!H6</f>
        <v>TuS Wakendorf-Götzb.</v>
      </c>
      <c r="I68" s="493" t="str">
        <f>'Ergebnisse So'!I6</f>
        <v>-</v>
      </c>
      <c r="J68" s="493" t="str">
        <f>'Ergebnisse So'!J6</f>
        <v>TSV Breitenberg</v>
      </c>
      <c r="K68" s="493"/>
      <c r="L68" s="493" t="str">
        <f>'Ergebnisse So'!L6</f>
        <v>SV Düdenbüttel</v>
      </c>
      <c r="M68" s="493" t="str">
        <f>'Ergebnisse So'!M6</f>
        <v>2.Grp. C</v>
      </c>
      <c r="N68" s="493" t="str">
        <f>'Ergebnisse So'!N6</f>
        <v> -</v>
      </c>
      <c r="O68" s="493" t="str">
        <f>'Ergebnisse So'!O6</f>
        <v>3.Grp. D</v>
      </c>
      <c r="P68" s="493" t="str">
        <f>'Ergebnisse So'!P6</f>
        <v>1.Grp. C</v>
      </c>
      <c r="Q68" s="481"/>
      <c r="R68" s="482"/>
      <c r="S68" s="481"/>
      <c r="T68" s="481"/>
      <c r="U68" s="481"/>
      <c r="V68" s="483"/>
      <c r="W68" s="481"/>
      <c r="X68" s="481"/>
      <c r="Y68" s="481"/>
      <c r="Z68" s="483"/>
      <c r="AA68" s="481"/>
      <c r="AB68" s="156"/>
      <c r="AC68" s="156"/>
      <c r="AD68" s="156"/>
      <c r="AE68" s="156"/>
      <c r="AF68" s="156"/>
      <c r="AG68" s="156"/>
      <c r="AH68" s="157"/>
      <c r="AI68" s="157"/>
      <c r="AJ68" s="157"/>
      <c r="AK68" s="157"/>
      <c r="AL68" s="157"/>
      <c r="AM68" s="157"/>
      <c r="AN68" s="278"/>
      <c r="AO68" s="134"/>
      <c r="AP68" s="134"/>
      <c r="AQ68" s="279"/>
      <c r="AR68" s="279"/>
      <c r="AS68" s="503"/>
      <c r="AT68" s="504"/>
      <c r="AU68" s="158"/>
      <c r="AV68" s="504"/>
      <c r="AW68" s="504"/>
      <c r="AX68" s="504"/>
      <c r="AY68" s="481"/>
      <c r="AZ68" s="483"/>
      <c r="BA68" s="481"/>
      <c r="BB68" s="481"/>
      <c r="BC68" s="481"/>
      <c r="BD68" s="483"/>
      <c r="BE68" s="481"/>
      <c r="BF68" s="481"/>
      <c r="BG68" s="481"/>
      <c r="BH68" s="483"/>
      <c r="BI68" s="481"/>
      <c r="BJ68" s="156"/>
      <c r="BK68" s="156"/>
      <c r="BL68" s="156"/>
      <c r="BM68" s="156"/>
      <c r="BN68" s="156"/>
      <c r="BO68" s="156"/>
      <c r="BP68" s="157"/>
      <c r="BQ68" s="157"/>
      <c r="BR68" s="157"/>
      <c r="BS68" s="157"/>
      <c r="BT68" s="157"/>
      <c r="BU68" s="157"/>
      <c r="BV68" s="134"/>
      <c r="BW68" s="134"/>
      <c r="BX68" s="134"/>
    </row>
    <row r="69" spans="1:76" ht="25.5" customHeight="1" hidden="1">
      <c r="A69" s="265">
        <f>'Ergebnisse So'!A7</f>
        <v>63</v>
      </c>
      <c r="B69" s="264">
        <f>'Ergebnisse So'!B7</f>
        <v>42617</v>
      </c>
      <c r="C69" s="265" t="str">
        <f>'Ergebnisse So'!C7</f>
        <v>weiblich U12</v>
      </c>
      <c r="D69" s="265" t="str">
        <f>'Ergebnisse So'!D7</f>
        <v>Quali-VF</v>
      </c>
      <c r="E69" s="265">
        <f>'Ergebnisse So'!E7</f>
        <v>17</v>
      </c>
      <c r="F69" s="265">
        <f>'Ergebnisse So'!F7</f>
        <v>5</v>
      </c>
      <c r="G69" s="493">
        <f>'Ergebnisse So'!G7</f>
        <v>63</v>
      </c>
      <c r="H69" s="493" t="str">
        <f>'Ergebnisse So'!H7</f>
        <v>SV Energie Görlitz</v>
      </c>
      <c r="I69" s="493" t="str">
        <f>'Ergebnisse So'!I7</f>
        <v>-</v>
      </c>
      <c r="J69" s="493" t="str">
        <f>'Ergebnisse So'!J7</f>
        <v>TG Biberach</v>
      </c>
      <c r="K69" s="493"/>
      <c r="L69" s="493" t="str">
        <f>'Ergebnisse So'!L7</f>
        <v>Ahlhorner SV</v>
      </c>
      <c r="M69" s="493" t="str">
        <f>'Ergebnisse So'!M7</f>
        <v>2.Grp. B</v>
      </c>
      <c r="N69" s="493" t="str">
        <f>'Ergebnisse So'!N7</f>
        <v> -</v>
      </c>
      <c r="O69" s="493" t="str">
        <f>'Ergebnisse So'!O7</f>
        <v>3.Grp. A</v>
      </c>
      <c r="P69" s="493" t="str">
        <f>'Ergebnisse So'!P7</f>
        <v>1.Grp. A</v>
      </c>
      <c r="Q69" s="481"/>
      <c r="R69" s="482"/>
      <c r="S69" s="481"/>
      <c r="T69" s="481"/>
      <c r="U69" s="481"/>
      <c r="V69" s="483"/>
      <c r="W69" s="481"/>
      <c r="X69" s="481"/>
      <c r="Y69" s="481"/>
      <c r="Z69" s="483"/>
      <c r="AA69" s="481"/>
      <c r="AB69" s="156"/>
      <c r="AC69" s="156"/>
      <c r="AD69" s="156"/>
      <c r="AE69" s="156"/>
      <c r="AF69" s="156"/>
      <c r="AG69" s="156"/>
      <c r="AH69" s="157"/>
      <c r="AI69" s="157"/>
      <c r="AJ69" s="157"/>
      <c r="AK69" s="157"/>
      <c r="AL69" s="157"/>
      <c r="AM69" s="157"/>
      <c r="AN69" s="278"/>
      <c r="AO69" s="134"/>
      <c r="AP69" s="134"/>
      <c r="AQ69" s="279"/>
      <c r="AR69" s="279"/>
      <c r="AS69" s="503"/>
      <c r="AT69" s="504"/>
      <c r="AU69" s="158"/>
      <c r="AV69" s="504"/>
      <c r="AW69" s="504"/>
      <c r="AX69" s="504"/>
      <c r="AY69" s="481"/>
      <c r="AZ69" s="483"/>
      <c r="BA69" s="481"/>
      <c r="BB69" s="481"/>
      <c r="BC69" s="481"/>
      <c r="BD69" s="483"/>
      <c r="BE69" s="481"/>
      <c r="BF69" s="481"/>
      <c r="BG69" s="481"/>
      <c r="BH69" s="483"/>
      <c r="BI69" s="481"/>
      <c r="BJ69" s="156"/>
      <c r="BK69" s="156"/>
      <c r="BL69" s="156"/>
      <c r="BM69" s="156"/>
      <c r="BN69" s="156"/>
      <c r="BO69" s="156"/>
      <c r="BP69" s="157"/>
      <c r="BQ69" s="157"/>
      <c r="BR69" s="157"/>
      <c r="BS69" s="157"/>
      <c r="BT69" s="157"/>
      <c r="BU69" s="157"/>
      <c r="BV69" s="134"/>
      <c r="BW69" s="134"/>
      <c r="BX69" s="134"/>
    </row>
    <row r="70" spans="1:76" ht="25.5" customHeight="1" hidden="1">
      <c r="A70" s="265">
        <f>'Ergebnisse So'!A8</f>
        <v>64</v>
      </c>
      <c r="B70" s="264">
        <f>'Ergebnisse So'!B8</f>
        <v>42617</v>
      </c>
      <c r="C70" s="265" t="str">
        <f>'Ergebnisse So'!C8</f>
        <v>weiblich U12</v>
      </c>
      <c r="D70" s="265" t="str">
        <f>'Ergebnisse So'!D8</f>
        <v>Quali-VF</v>
      </c>
      <c r="E70" s="265">
        <f>'Ergebnisse So'!E8</f>
        <v>17</v>
      </c>
      <c r="F70" s="265">
        <f>'Ergebnisse So'!F8</f>
        <v>6</v>
      </c>
      <c r="G70" s="493">
        <f>'Ergebnisse So'!G8</f>
        <v>64</v>
      </c>
      <c r="H70" s="493" t="str">
        <f>'Ergebnisse So'!H8</f>
        <v>TV Herrnwahltann</v>
      </c>
      <c r="I70" s="493" t="str">
        <f>'Ergebnisse So'!I8</f>
        <v>-</v>
      </c>
      <c r="J70" s="493" t="str">
        <f>'Ergebnisse So'!J8</f>
        <v>TV Stammbach</v>
      </c>
      <c r="K70" s="493"/>
      <c r="L70" s="493" t="str">
        <f>'Ergebnisse So'!L8</f>
        <v>TV Brettorf</v>
      </c>
      <c r="M70" s="493" t="str">
        <f>'Ergebnisse So'!M8</f>
        <v>2.Grp. D</v>
      </c>
      <c r="N70" s="493" t="str">
        <f>'Ergebnisse So'!N8</f>
        <v> -</v>
      </c>
      <c r="O70" s="493" t="str">
        <f>'Ergebnisse So'!O8</f>
        <v>3.Grp. C</v>
      </c>
      <c r="P70" s="493" t="str">
        <f>'Ergebnisse So'!P8</f>
        <v>1.Grp. B</v>
      </c>
      <c r="Q70" s="481"/>
      <c r="R70" s="482"/>
      <c r="S70" s="481"/>
      <c r="T70" s="481"/>
      <c r="U70" s="481"/>
      <c r="V70" s="483"/>
      <c r="W70" s="481"/>
      <c r="X70" s="481"/>
      <c r="Y70" s="481"/>
      <c r="Z70" s="483"/>
      <c r="AA70" s="481"/>
      <c r="AB70" s="156"/>
      <c r="AC70" s="156"/>
      <c r="AD70" s="156"/>
      <c r="AE70" s="156"/>
      <c r="AF70" s="156"/>
      <c r="AG70" s="156"/>
      <c r="AH70" s="157"/>
      <c r="AI70" s="157"/>
      <c r="AJ70" s="157"/>
      <c r="AK70" s="157"/>
      <c r="AL70" s="157"/>
      <c r="AM70" s="157"/>
      <c r="AN70" s="278"/>
      <c r="AO70" s="134"/>
      <c r="AP70" s="134"/>
      <c r="AQ70" s="279"/>
      <c r="AR70" s="279"/>
      <c r="AS70" s="503"/>
      <c r="AT70" s="504"/>
      <c r="AU70" s="158"/>
      <c r="AV70" s="504"/>
      <c r="AW70" s="504"/>
      <c r="AX70" s="504"/>
      <c r="AY70" s="481"/>
      <c r="AZ70" s="483"/>
      <c r="BA70" s="481"/>
      <c r="BB70" s="481"/>
      <c r="BC70" s="481"/>
      <c r="BD70" s="483"/>
      <c r="BE70" s="481"/>
      <c r="BF70" s="481"/>
      <c r="BG70" s="481"/>
      <c r="BH70" s="483"/>
      <c r="BI70" s="481"/>
      <c r="BJ70" s="156"/>
      <c r="BK70" s="156"/>
      <c r="BL70" s="156"/>
      <c r="BM70" s="156"/>
      <c r="BN70" s="156"/>
      <c r="BO70" s="156"/>
      <c r="BP70" s="157"/>
      <c r="BQ70" s="157"/>
      <c r="BR70" s="157"/>
      <c r="BS70" s="157"/>
      <c r="BT70" s="157"/>
      <c r="BU70" s="157"/>
      <c r="BV70" s="134"/>
      <c r="BW70" s="134"/>
      <c r="BX70" s="134"/>
    </row>
    <row r="71" spans="1:76" ht="25.5" customHeight="1" hidden="1">
      <c r="A71" s="265">
        <f>'Ergebnisse So'!A9</f>
        <v>65</v>
      </c>
      <c r="B71" s="264">
        <f>'Ergebnisse So'!B9</f>
        <v>42617</v>
      </c>
      <c r="C71" s="265" t="str">
        <f>'Ergebnisse So'!C9</f>
        <v>weiblich U12</v>
      </c>
      <c r="D71" s="265" t="str">
        <f>'Ergebnisse So'!D9</f>
        <v>Viertelf.</v>
      </c>
      <c r="E71" s="265">
        <f>'Ergebnisse So'!E9</f>
        <v>18</v>
      </c>
      <c r="F71" s="265">
        <f>'Ergebnisse So'!F9</f>
        <v>5</v>
      </c>
      <c r="G71" s="493">
        <f>'Ergebnisse So'!G9</f>
        <v>65</v>
      </c>
      <c r="H71" s="493" t="str">
        <f>'Ergebnisse So'!H9</f>
        <v>TSV Essel</v>
      </c>
      <c r="I71" s="493" t="str">
        <f>'Ergebnisse So'!I9</f>
        <v>-</v>
      </c>
      <c r="J71" s="493" t="str">
        <f>'Ergebnisse So'!J9</f>
        <v>MTV Wangersen</v>
      </c>
      <c r="K71" s="493"/>
      <c r="L71" s="493" t="str">
        <f>'Ergebnisse So'!L9</f>
        <v>VfK Berlin</v>
      </c>
      <c r="M71" s="493" t="str">
        <f>'Ergebnisse So'!M9</f>
        <v>1.Grp. D</v>
      </c>
      <c r="N71" s="493" t="str">
        <f>'Ergebnisse So'!N9</f>
        <v> -</v>
      </c>
      <c r="O71" s="493" t="str">
        <f>'Ergebnisse So'!O9</f>
        <v>Sieger Spiel 61</v>
      </c>
      <c r="P71" s="493" t="str">
        <f>'Ergebnisse So'!P9</f>
        <v>Verlierer Spiel 61</v>
      </c>
      <c r="Q71" s="481"/>
      <c r="R71" s="482"/>
      <c r="S71" s="481"/>
      <c r="T71" s="481"/>
      <c r="U71" s="481"/>
      <c r="V71" s="483"/>
      <c r="W71" s="481"/>
      <c r="X71" s="481"/>
      <c r="Y71" s="481"/>
      <c r="Z71" s="483"/>
      <c r="AA71" s="481"/>
      <c r="AB71" s="156"/>
      <c r="AC71" s="156"/>
      <c r="AD71" s="156"/>
      <c r="AE71" s="156"/>
      <c r="AF71" s="156"/>
      <c r="AG71" s="156"/>
      <c r="AH71" s="157"/>
      <c r="AI71" s="157"/>
      <c r="AJ71" s="157"/>
      <c r="AK71" s="157"/>
      <c r="AL71" s="157"/>
      <c r="AM71" s="157"/>
      <c r="AN71" s="278"/>
      <c r="AO71" s="134"/>
      <c r="AP71" s="134"/>
      <c r="AQ71" s="279"/>
      <c r="AR71" s="279"/>
      <c r="AS71" s="503"/>
      <c r="AT71" s="504"/>
      <c r="AU71" s="158"/>
      <c r="AV71" s="504"/>
      <c r="AW71" s="504"/>
      <c r="AX71" s="504"/>
      <c r="AY71" s="481"/>
      <c r="AZ71" s="483"/>
      <c r="BA71" s="481"/>
      <c r="BB71" s="481"/>
      <c r="BC71" s="481"/>
      <c r="BD71" s="483"/>
      <c r="BE71" s="481"/>
      <c r="BF71" s="481"/>
      <c r="BG71" s="481"/>
      <c r="BH71" s="483"/>
      <c r="BI71" s="481"/>
      <c r="BJ71" s="156"/>
      <c r="BK71" s="156"/>
      <c r="BL71" s="156"/>
      <c r="BM71" s="156"/>
      <c r="BN71" s="156"/>
      <c r="BO71" s="156"/>
      <c r="BP71" s="157"/>
      <c r="BQ71" s="157"/>
      <c r="BR71" s="157"/>
      <c r="BS71" s="157"/>
      <c r="BT71" s="157"/>
      <c r="BU71" s="157"/>
      <c r="BV71" s="134"/>
      <c r="BW71" s="134"/>
      <c r="BX71" s="134"/>
    </row>
    <row r="72" spans="1:76" ht="25.5" customHeight="1" hidden="1">
      <c r="A72" s="265">
        <f>'Ergebnisse So'!A10</f>
        <v>66</v>
      </c>
      <c r="B72" s="264">
        <f>'Ergebnisse So'!B10</f>
        <v>42617</v>
      </c>
      <c r="C72" s="265" t="str">
        <f>'Ergebnisse So'!C10</f>
        <v>weiblich U12</v>
      </c>
      <c r="D72" s="265" t="str">
        <f>'Ergebnisse So'!D10</f>
        <v>Viertelf.</v>
      </c>
      <c r="E72" s="265">
        <f>'Ergebnisse So'!E10</f>
        <v>18</v>
      </c>
      <c r="F72" s="265">
        <f>'Ergebnisse So'!F10</f>
        <v>6</v>
      </c>
      <c r="G72" s="493">
        <f>'Ergebnisse So'!G10</f>
        <v>66</v>
      </c>
      <c r="H72" s="493" t="str">
        <f>'Ergebnisse So'!H10</f>
        <v>Ahlhorner SV</v>
      </c>
      <c r="I72" s="493" t="str">
        <f>'Ergebnisse So'!I10</f>
        <v>-</v>
      </c>
      <c r="J72" s="493" t="str">
        <f>'Ergebnisse So'!J10</f>
        <v>TuS Wakendorf-Götzb.</v>
      </c>
      <c r="K72" s="493"/>
      <c r="L72" s="493" t="str">
        <f>'Ergebnisse So'!L10</f>
        <v>TSV Breitenberg</v>
      </c>
      <c r="M72" s="493" t="str">
        <f>'Ergebnisse So'!M10</f>
        <v>1.Grp. A</v>
      </c>
      <c r="N72" s="493" t="str">
        <f>'Ergebnisse So'!N10</f>
        <v> -</v>
      </c>
      <c r="O72" s="493" t="str">
        <f>'Ergebnisse So'!O10</f>
        <v>Sieger Spiel 62</v>
      </c>
      <c r="P72" s="493" t="str">
        <f>'Ergebnisse So'!P10</f>
        <v>Verlierer Spiel 62</v>
      </c>
      <c r="Q72" s="481"/>
      <c r="R72" s="482"/>
      <c r="S72" s="481"/>
      <c r="T72" s="481"/>
      <c r="U72" s="481"/>
      <c r="V72" s="483"/>
      <c r="W72" s="481"/>
      <c r="X72" s="481"/>
      <c r="Y72" s="481"/>
      <c r="Z72" s="483"/>
      <c r="AA72" s="481"/>
      <c r="AB72" s="156"/>
      <c r="AC72" s="156"/>
      <c r="AD72" s="156"/>
      <c r="AE72" s="156"/>
      <c r="AF72" s="156"/>
      <c r="AG72" s="156"/>
      <c r="AH72" s="157"/>
      <c r="AI72" s="157"/>
      <c r="AJ72" s="157"/>
      <c r="AK72" s="157"/>
      <c r="AL72" s="157"/>
      <c r="AM72" s="157"/>
      <c r="AN72" s="278"/>
      <c r="AO72" s="134"/>
      <c r="AP72" s="134"/>
      <c r="AQ72" s="279"/>
      <c r="AR72" s="279"/>
      <c r="AS72" s="503"/>
      <c r="AT72" s="504"/>
      <c r="AU72" s="158"/>
      <c r="AV72" s="504"/>
      <c r="AW72" s="504"/>
      <c r="AX72" s="504"/>
      <c r="AY72" s="481"/>
      <c r="AZ72" s="483"/>
      <c r="BA72" s="481"/>
      <c r="BB72" s="481"/>
      <c r="BC72" s="481"/>
      <c r="BD72" s="483"/>
      <c r="BE72" s="481"/>
      <c r="BF72" s="481"/>
      <c r="BG72" s="481"/>
      <c r="BH72" s="483"/>
      <c r="BI72" s="481"/>
      <c r="BJ72" s="156"/>
      <c r="BK72" s="156"/>
      <c r="BL72" s="156"/>
      <c r="BM72" s="156"/>
      <c r="BN72" s="156"/>
      <c r="BO72" s="156"/>
      <c r="BP72" s="157"/>
      <c r="BQ72" s="157"/>
      <c r="BR72" s="157"/>
      <c r="BS72" s="157"/>
      <c r="BT72" s="157"/>
      <c r="BU72" s="157"/>
      <c r="BV72" s="134"/>
      <c r="BW72" s="134"/>
      <c r="BX72" s="134"/>
    </row>
    <row r="73" spans="1:76" ht="25.5" customHeight="1" hidden="1">
      <c r="A73" s="265">
        <f>'Ergebnisse So'!A11</f>
        <v>67</v>
      </c>
      <c r="B73" s="264">
        <f>'Ergebnisse So'!B11</f>
        <v>42617</v>
      </c>
      <c r="C73" s="265" t="str">
        <f>'Ergebnisse So'!C11</f>
        <v>weiblich U12</v>
      </c>
      <c r="D73" s="265" t="str">
        <f>'Ergebnisse So'!D11</f>
        <v>Viertelf.</v>
      </c>
      <c r="E73" s="265">
        <f>'Ergebnisse So'!E11</f>
        <v>19</v>
      </c>
      <c r="F73" s="265">
        <f>'Ergebnisse So'!F11</f>
        <v>5</v>
      </c>
      <c r="G73" s="493">
        <f>'Ergebnisse So'!G11</f>
        <v>67</v>
      </c>
      <c r="H73" s="493" t="str">
        <f>'Ergebnisse So'!H11</f>
        <v>SV Düdenbüttel</v>
      </c>
      <c r="I73" s="493" t="str">
        <f>'Ergebnisse So'!I11</f>
        <v>-</v>
      </c>
      <c r="J73" s="493" t="str">
        <f>'Ergebnisse So'!J11</f>
        <v>TG Biberach</v>
      </c>
      <c r="K73" s="493"/>
      <c r="L73" s="493" t="str">
        <f>'Ergebnisse So'!L11</f>
        <v>MTV Wangersen</v>
      </c>
      <c r="M73" s="493" t="str">
        <f>'Ergebnisse So'!M11</f>
        <v>1.Grp. C</v>
      </c>
      <c r="N73" s="493" t="str">
        <f>'Ergebnisse So'!N11</f>
        <v> -</v>
      </c>
      <c r="O73" s="493" t="str">
        <f>'Ergebnisse So'!O11</f>
        <v>Sieger Spiel 63</v>
      </c>
      <c r="P73" s="493" t="str">
        <f>'Ergebnisse So'!P11</f>
        <v>Verlierer Spiel 65</v>
      </c>
      <c r="Q73" s="481"/>
      <c r="R73" s="482"/>
      <c r="S73" s="481"/>
      <c r="T73" s="481"/>
      <c r="U73" s="481"/>
      <c r="V73" s="483"/>
      <c r="W73" s="481"/>
      <c r="X73" s="481"/>
      <c r="Y73" s="481"/>
      <c r="Z73" s="483"/>
      <c r="AA73" s="481"/>
      <c r="AB73" s="156"/>
      <c r="AC73" s="156"/>
      <c r="AD73" s="156"/>
      <c r="AE73" s="156"/>
      <c r="AF73" s="156"/>
      <c r="AG73" s="156"/>
      <c r="AH73" s="157"/>
      <c r="AI73" s="157"/>
      <c r="AJ73" s="157"/>
      <c r="AK73" s="157"/>
      <c r="AL73" s="157"/>
      <c r="AM73" s="157"/>
      <c r="AN73" s="278"/>
      <c r="AO73" s="134"/>
      <c r="AP73" s="134"/>
      <c r="AQ73" s="279"/>
      <c r="AR73" s="279"/>
      <c r="AS73" s="503"/>
      <c r="AT73" s="504"/>
      <c r="AU73" s="158"/>
      <c r="AV73" s="504"/>
      <c r="AW73" s="504"/>
      <c r="AX73" s="504"/>
      <c r="AY73" s="481"/>
      <c r="AZ73" s="483"/>
      <c r="BA73" s="481"/>
      <c r="BB73" s="481"/>
      <c r="BC73" s="481"/>
      <c r="BD73" s="483"/>
      <c r="BE73" s="481"/>
      <c r="BF73" s="481"/>
      <c r="BG73" s="481"/>
      <c r="BH73" s="483"/>
      <c r="BI73" s="481"/>
      <c r="BJ73" s="156"/>
      <c r="BK73" s="156"/>
      <c r="BL73" s="156"/>
      <c r="BM73" s="156"/>
      <c r="BN73" s="156"/>
      <c r="BO73" s="156"/>
      <c r="BP73" s="157"/>
      <c r="BQ73" s="157"/>
      <c r="BR73" s="157"/>
      <c r="BS73" s="157"/>
      <c r="BT73" s="157"/>
      <c r="BU73" s="157"/>
      <c r="BV73" s="134"/>
      <c r="BW73" s="134"/>
      <c r="BX73" s="134"/>
    </row>
    <row r="74" spans="1:76" ht="25.5" customHeight="1" hidden="1">
      <c r="A74" s="265">
        <f>'Ergebnisse So'!A12</f>
        <v>68</v>
      </c>
      <c r="B74" s="264">
        <f>'Ergebnisse So'!B12</f>
        <v>42617</v>
      </c>
      <c r="C74" s="265" t="str">
        <f>'Ergebnisse So'!C12</f>
        <v>weiblich U12</v>
      </c>
      <c r="D74" s="265" t="str">
        <f>'Ergebnisse So'!D12</f>
        <v>Viertelf.</v>
      </c>
      <c r="E74" s="265">
        <f>'Ergebnisse So'!E12</f>
        <v>19</v>
      </c>
      <c r="F74" s="265">
        <f>'Ergebnisse So'!F12</f>
        <v>6</v>
      </c>
      <c r="G74" s="493">
        <f>'Ergebnisse So'!G12</f>
        <v>68</v>
      </c>
      <c r="H74" s="493" t="str">
        <f>'Ergebnisse So'!H12</f>
        <v>TV Brettorf</v>
      </c>
      <c r="I74" s="493" t="str">
        <f>'Ergebnisse So'!I12</f>
        <v>-</v>
      </c>
      <c r="J74" s="493" t="str">
        <f>'Ergebnisse So'!J12</f>
        <v>TV Herrnwahltann</v>
      </c>
      <c r="K74" s="493"/>
      <c r="L74" s="493" t="str">
        <f>'Ergebnisse So'!L12</f>
        <v>TuS Wakendorf-Götzb.</v>
      </c>
      <c r="M74" s="493" t="str">
        <f>'Ergebnisse So'!M12</f>
        <v>1.Grp. B</v>
      </c>
      <c r="N74" s="493" t="str">
        <f>'Ergebnisse So'!N12</f>
        <v> -</v>
      </c>
      <c r="O74" s="493" t="str">
        <f>'Ergebnisse So'!O12</f>
        <v>Sieger Spiel 64</v>
      </c>
      <c r="P74" s="493" t="str">
        <f>'Ergebnisse So'!P12</f>
        <v>Verlierer Spiel 66</v>
      </c>
      <c r="Q74" s="481"/>
      <c r="R74" s="482"/>
      <c r="S74" s="481"/>
      <c r="T74" s="481"/>
      <c r="U74" s="481"/>
      <c r="V74" s="483"/>
      <c r="W74" s="481"/>
      <c r="X74" s="481"/>
      <c r="Y74" s="481"/>
      <c r="Z74" s="483"/>
      <c r="AA74" s="481"/>
      <c r="AB74" s="156"/>
      <c r="AC74" s="156"/>
      <c r="AD74" s="156"/>
      <c r="AE74" s="156"/>
      <c r="AF74" s="156"/>
      <c r="AG74" s="156"/>
      <c r="AH74" s="157"/>
      <c r="AI74" s="157"/>
      <c r="AJ74" s="157"/>
      <c r="AK74" s="157"/>
      <c r="AL74" s="157"/>
      <c r="AM74" s="157"/>
      <c r="AN74" s="278"/>
      <c r="AO74" s="134"/>
      <c r="AP74" s="134"/>
      <c r="AQ74" s="279"/>
      <c r="AR74" s="279"/>
      <c r="AS74" s="503"/>
      <c r="AT74" s="504"/>
      <c r="AU74" s="158"/>
      <c r="AV74" s="504"/>
      <c r="AW74" s="504"/>
      <c r="AX74" s="504"/>
      <c r="AY74" s="481"/>
      <c r="AZ74" s="483"/>
      <c r="BA74" s="481"/>
      <c r="BB74" s="481"/>
      <c r="BC74" s="481"/>
      <c r="BD74" s="483"/>
      <c r="BE74" s="481"/>
      <c r="BF74" s="481"/>
      <c r="BG74" s="481"/>
      <c r="BH74" s="483"/>
      <c r="BI74" s="481"/>
      <c r="BJ74" s="156"/>
      <c r="BK74" s="156"/>
      <c r="BL74" s="156"/>
      <c r="BM74" s="156"/>
      <c r="BN74" s="156"/>
      <c r="BO74" s="156"/>
      <c r="BP74" s="157"/>
      <c r="BQ74" s="157"/>
      <c r="BR74" s="157"/>
      <c r="BS74" s="157"/>
      <c r="BT74" s="157"/>
      <c r="BU74" s="157"/>
      <c r="BV74" s="134"/>
      <c r="BW74" s="134"/>
      <c r="BX74" s="134"/>
    </row>
    <row r="75" spans="1:76" ht="25.5" customHeight="1" hidden="1">
      <c r="A75" s="265">
        <f>'Ergebnisse So'!A13</f>
        <v>69</v>
      </c>
      <c r="B75" s="264">
        <f>'Ergebnisse So'!B13</f>
        <v>42617</v>
      </c>
      <c r="C75" s="265" t="str">
        <f>'Ergebnisse So'!C13</f>
        <v>weiblich U12</v>
      </c>
      <c r="D75" s="265" t="str">
        <f>'Ergebnisse So'!D13</f>
        <v> Pl 9-12</v>
      </c>
      <c r="E75" s="265">
        <f>'Ergebnisse So'!E13</f>
        <v>20</v>
      </c>
      <c r="F75" s="265">
        <f>'Ergebnisse So'!F13</f>
        <v>5</v>
      </c>
      <c r="G75" s="493">
        <f>'Ergebnisse So'!G13</f>
        <v>69</v>
      </c>
      <c r="H75" s="493" t="str">
        <f>'Ergebnisse So'!H13</f>
        <v>VfK Berlin</v>
      </c>
      <c r="I75" s="493" t="str">
        <f>'Ergebnisse So'!I13</f>
        <v>-</v>
      </c>
      <c r="J75" s="493" t="str">
        <f>'Ergebnisse So'!J13</f>
        <v>TSV Breitenberg</v>
      </c>
      <c r="K75" s="493"/>
      <c r="L75" s="493" t="str">
        <f>'Ergebnisse So'!L13</f>
        <v>TG Biberach</v>
      </c>
      <c r="M75" s="493" t="str">
        <f>'Ergebnisse So'!M13</f>
        <v>Verlierer Spiel 61</v>
      </c>
      <c r="N75" s="493" t="str">
        <f>'Ergebnisse So'!N13</f>
        <v> -</v>
      </c>
      <c r="O75" s="493" t="str">
        <f>'Ergebnisse So'!O13</f>
        <v>Verlierer Spiel 62</v>
      </c>
      <c r="P75" s="493" t="str">
        <f>'Ergebnisse So'!P13</f>
        <v>Verlierer Spiel 67</v>
      </c>
      <c r="Q75" s="481"/>
      <c r="R75" s="482"/>
      <c r="S75" s="481"/>
      <c r="T75" s="481"/>
      <c r="U75" s="481"/>
      <c r="V75" s="483"/>
      <c r="W75" s="481"/>
      <c r="X75" s="481"/>
      <c r="Y75" s="481"/>
      <c r="Z75" s="483"/>
      <c r="AA75" s="481"/>
      <c r="AB75" s="156"/>
      <c r="AC75" s="156"/>
      <c r="AD75" s="156"/>
      <c r="AE75" s="156"/>
      <c r="AF75" s="156"/>
      <c r="AG75" s="156"/>
      <c r="AH75" s="157"/>
      <c r="AI75" s="157"/>
      <c r="AJ75" s="157"/>
      <c r="AK75" s="157"/>
      <c r="AL75" s="157"/>
      <c r="AM75" s="157"/>
      <c r="AN75" s="278"/>
      <c r="AO75" s="134"/>
      <c r="AP75" s="134"/>
      <c r="AQ75" s="279"/>
      <c r="AR75" s="279"/>
      <c r="AS75" s="503"/>
      <c r="AT75" s="504"/>
      <c r="AU75" s="158"/>
      <c r="AV75" s="504"/>
      <c r="AW75" s="504"/>
      <c r="AX75" s="504"/>
      <c r="AY75" s="481"/>
      <c r="AZ75" s="483"/>
      <c r="BA75" s="481"/>
      <c r="BB75" s="481"/>
      <c r="BC75" s="481"/>
      <c r="BD75" s="483"/>
      <c r="BE75" s="481"/>
      <c r="BF75" s="481"/>
      <c r="BG75" s="481"/>
      <c r="BH75" s="483"/>
      <c r="BI75" s="481"/>
      <c r="BJ75" s="156"/>
      <c r="BK75" s="156"/>
      <c r="BL75" s="156"/>
      <c r="BM75" s="156"/>
      <c r="BN75" s="156"/>
      <c r="BO75" s="156"/>
      <c r="BP75" s="157"/>
      <c r="BQ75" s="157"/>
      <c r="BR75" s="157"/>
      <c r="BS75" s="157"/>
      <c r="BT75" s="157"/>
      <c r="BU75" s="157"/>
      <c r="BV75" s="134"/>
      <c r="BW75" s="134"/>
      <c r="BX75" s="134"/>
    </row>
    <row r="76" spans="1:76" ht="25.5" customHeight="1" hidden="1">
      <c r="A76" s="265">
        <f>'Ergebnisse So'!A14</f>
        <v>70</v>
      </c>
      <c r="B76" s="264">
        <f>'Ergebnisse So'!B14</f>
        <v>42617</v>
      </c>
      <c r="C76" s="265" t="str">
        <f>'Ergebnisse So'!C14</f>
        <v>weiblich U12</v>
      </c>
      <c r="D76" s="265" t="str">
        <f>'Ergebnisse So'!D14</f>
        <v>Pl 9-12</v>
      </c>
      <c r="E76" s="265">
        <f>'Ergebnisse So'!E14</f>
        <v>20</v>
      </c>
      <c r="F76" s="265">
        <f>'Ergebnisse So'!F14</f>
        <v>6</v>
      </c>
      <c r="G76" s="493">
        <f>'Ergebnisse So'!G14</f>
        <v>70</v>
      </c>
      <c r="H76" s="493" t="str">
        <f>'Ergebnisse So'!H14</f>
        <v>SV Energie Görlitz</v>
      </c>
      <c r="I76" s="493" t="str">
        <f>'Ergebnisse So'!I14</f>
        <v>-</v>
      </c>
      <c r="J76" s="493" t="str">
        <f>'Ergebnisse So'!J14</f>
        <v>TV Stammbach</v>
      </c>
      <c r="K76" s="493"/>
      <c r="L76" s="493" t="str">
        <f>'Ergebnisse So'!L14</f>
        <v>TV Herrnwahltann</v>
      </c>
      <c r="M76" s="493" t="str">
        <f>'Ergebnisse So'!M14</f>
        <v>Verlierer Spiel 63</v>
      </c>
      <c r="N76" s="493" t="str">
        <f>'Ergebnisse So'!N14</f>
        <v> -</v>
      </c>
      <c r="O76" s="493" t="str">
        <f>'Ergebnisse So'!O14</f>
        <v>Verlierer Spiel 64</v>
      </c>
      <c r="P76" s="493" t="str">
        <f>'Ergebnisse So'!P14</f>
        <v>Verlierer Spiel 68</v>
      </c>
      <c r="Q76" s="481"/>
      <c r="R76" s="482"/>
      <c r="S76" s="481"/>
      <c r="T76" s="481"/>
      <c r="U76" s="481"/>
      <c r="V76" s="483"/>
      <c r="W76" s="481"/>
      <c r="X76" s="481"/>
      <c r="Y76" s="481"/>
      <c r="Z76" s="483"/>
      <c r="AA76" s="481"/>
      <c r="AB76" s="156"/>
      <c r="AC76" s="156"/>
      <c r="AD76" s="156"/>
      <c r="AE76" s="156"/>
      <c r="AF76" s="156"/>
      <c r="AG76" s="156"/>
      <c r="AH76" s="157"/>
      <c r="AI76" s="157"/>
      <c r="AJ76" s="157"/>
      <c r="AK76" s="157"/>
      <c r="AL76" s="157"/>
      <c r="AM76" s="157"/>
      <c r="AN76" s="278"/>
      <c r="AO76" s="134"/>
      <c r="AP76" s="134"/>
      <c r="AQ76" s="279"/>
      <c r="AR76" s="279"/>
      <c r="AS76" s="503"/>
      <c r="AT76" s="504"/>
      <c r="AU76" s="158"/>
      <c r="AV76" s="504"/>
      <c r="AW76" s="504"/>
      <c r="AX76" s="504"/>
      <c r="AY76" s="481"/>
      <c r="AZ76" s="483"/>
      <c r="BA76" s="481"/>
      <c r="BB76" s="481"/>
      <c r="BC76" s="481"/>
      <c r="BD76" s="483"/>
      <c r="BE76" s="481"/>
      <c r="BF76" s="481"/>
      <c r="BG76" s="481"/>
      <c r="BH76" s="483"/>
      <c r="BI76" s="481"/>
      <c r="BJ76" s="156"/>
      <c r="BK76" s="156"/>
      <c r="BL76" s="156"/>
      <c r="BM76" s="156"/>
      <c r="BN76" s="156"/>
      <c r="BO76" s="156"/>
      <c r="BP76" s="157"/>
      <c r="BQ76" s="157"/>
      <c r="BR76" s="157"/>
      <c r="BS76" s="157"/>
      <c r="BT76" s="157"/>
      <c r="BU76" s="157"/>
      <c r="BV76" s="134"/>
      <c r="BW76" s="134"/>
      <c r="BX76" s="134"/>
    </row>
    <row r="77" spans="1:76" ht="25.5" customHeight="1" hidden="1">
      <c r="A77" s="265">
        <f>'Ergebnisse So'!A15</f>
        <v>71</v>
      </c>
      <c r="B77" s="264">
        <f>'Ergebnisse So'!B15</f>
        <v>42617</v>
      </c>
      <c r="C77" s="265" t="str">
        <f>'Ergebnisse So'!C15</f>
        <v>weiblich U12</v>
      </c>
      <c r="D77" s="265" t="str">
        <f>'Ergebnisse So'!D15</f>
        <v> Pl 5-8</v>
      </c>
      <c r="E77" s="265">
        <f>'Ergebnisse So'!E15</f>
        <v>21</v>
      </c>
      <c r="F77" s="265">
        <f>'Ergebnisse So'!F15</f>
        <v>5</v>
      </c>
      <c r="G77" s="493">
        <f>'Ergebnisse So'!G15</f>
        <v>71</v>
      </c>
      <c r="H77" s="493" t="str">
        <f>'Ergebnisse So'!H15</f>
        <v>MTV Wangersen</v>
      </c>
      <c r="I77" s="493" t="str">
        <f>'Ergebnisse So'!I15</f>
        <v>-</v>
      </c>
      <c r="J77" s="493" t="str">
        <f>'Ergebnisse So'!J15</f>
        <v>TuS Wakendorf-Götzb.</v>
      </c>
      <c r="K77" s="493"/>
      <c r="L77" s="493" t="str">
        <f>'Ergebnisse So'!L15</f>
        <v>SV Düdenbüttel</v>
      </c>
      <c r="M77" s="493" t="str">
        <f>'Ergebnisse So'!M15</f>
        <v>Verlierer Spiel 65</v>
      </c>
      <c r="N77" s="493" t="str">
        <f>'Ergebnisse So'!N15</f>
        <v> -</v>
      </c>
      <c r="O77" s="493" t="str">
        <f>'Ergebnisse So'!O15</f>
        <v>Verlierer Spiel 66</v>
      </c>
      <c r="P77" s="493" t="str">
        <f>'Ergebnisse So'!P15</f>
        <v>Sieger Spiel 67</v>
      </c>
      <c r="Q77" s="481"/>
      <c r="R77" s="482"/>
      <c r="S77" s="481"/>
      <c r="T77" s="481"/>
      <c r="U77" s="481"/>
      <c r="V77" s="483"/>
      <c r="W77" s="481"/>
      <c r="X77" s="481"/>
      <c r="Y77" s="481"/>
      <c r="Z77" s="483"/>
      <c r="AA77" s="481"/>
      <c r="AB77" s="156"/>
      <c r="AC77" s="156"/>
      <c r="AD77" s="156"/>
      <c r="AE77" s="156"/>
      <c r="AF77" s="156"/>
      <c r="AG77" s="156"/>
      <c r="AH77" s="157"/>
      <c r="AI77" s="157"/>
      <c r="AJ77" s="157"/>
      <c r="AK77" s="157"/>
      <c r="AL77" s="157"/>
      <c r="AM77" s="157"/>
      <c r="AN77" s="278"/>
      <c r="AO77" s="134"/>
      <c r="AP77" s="134"/>
      <c r="AQ77" s="279"/>
      <c r="AR77" s="279"/>
      <c r="AS77" s="503"/>
      <c r="AT77" s="504"/>
      <c r="AU77" s="158"/>
      <c r="AV77" s="504"/>
      <c r="AW77" s="504"/>
      <c r="AX77" s="504"/>
      <c r="AY77" s="481"/>
      <c r="AZ77" s="483"/>
      <c r="BA77" s="481"/>
      <c r="BB77" s="481"/>
      <c r="BC77" s="481"/>
      <c r="BD77" s="483"/>
      <c r="BE77" s="481"/>
      <c r="BF77" s="481"/>
      <c r="BG77" s="481"/>
      <c r="BH77" s="483"/>
      <c r="BI77" s="481"/>
      <c r="BJ77" s="156"/>
      <c r="BK77" s="156"/>
      <c r="BL77" s="156"/>
      <c r="BM77" s="156"/>
      <c r="BN77" s="156"/>
      <c r="BO77" s="156"/>
      <c r="BP77" s="157"/>
      <c r="BQ77" s="157"/>
      <c r="BR77" s="157"/>
      <c r="BS77" s="157"/>
      <c r="BT77" s="157"/>
      <c r="BU77" s="157"/>
      <c r="BV77" s="134"/>
      <c r="BW77" s="134"/>
      <c r="BX77" s="134"/>
    </row>
    <row r="78" spans="1:76" ht="25.5" customHeight="1" hidden="1">
      <c r="A78" s="265">
        <f>'Ergebnisse So'!A16</f>
        <v>72</v>
      </c>
      <c r="B78" s="264">
        <f>'Ergebnisse So'!B16</f>
        <v>42617</v>
      </c>
      <c r="C78" s="265" t="str">
        <f>'Ergebnisse So'!C16</f>
        <v>weiblich U12</v>
      </c>
      <c r="D78" s="265" t="str">
        <f>'Ergebnisse So'!D16</f>
        <v> Pl 5-8</v>
      </c>
      <c r="E78" s="265">
        <f>'Ergebnisse So'!E16</f>
        <v>21</v>
      </c>
      <c r="F78" s="265">
        <f>'Ergebnisse So'!F16</f>
        <v>6</v>
      </c>
      <c r="G78" s="493">
        <f>'Ergebnisse So'!G16</f>
        <v>72</v>
      </c>
      <c r="H78" s="493" t="str">
        <f>'Ergebnisse So'!H16</f>
        <v>TG Biberach</v>
      </c>
      <c r="I78" s="493" t="str">
        <f>'Ergebnisse So'!I16</f>
        <v>-</v>
      </c>
      <c r="J78" s="493" t="str">
        <f>'Ergebnisse So'!J16</f>
        <v>TV Herrnwahltann</v>
      </c>
      <c r="K78" s="493"/>
      <c r="L78" s="493" t="str">
        <f>'Ergebnisse So'!L16</f>
        <v>SV Energie Görlitz</v>
      </c>
      <c r="M78" s="493" t="str">
        <f>'Ergebnisse So'!M16</f>
        <v>Verlierer Spiel 67</v>
      </c>
      <c r="N78" s="493" t="str">
        <f>'Ergebnisse So'!N16</f>
        <v> -</v>
      </c>
      <c r="O78" s="493" t="str">
        <f>'Ergebnisse So'!O16</f>
        <v>Verlierer Spiel 68</v>
      </c>
      <c r="P78" s="493" t="str">
        <f>'Ergebnisse So'!P16</f>
        <v>Sieger Spiel  70</v>
      </c>
      <c r="Q78" s="481"/>
      <c r="R78" s="482"/>
      <c r="S78" s="481"/>
      <c r="T78" s="481"/>
      <c r="U78" s="481"/>
      <c r="V78" s="483"/>
      <c r="W78" s="481"/>
      <c r="X78" s="481"/>
      <c r="Y78" s="481"/>
      <c r="Z78" s="483"/>
      <c r="AA78" s="481"/>
      <c r="AB78" s="156"/>
      <c r="AC78" s="156"/>
      <c r="AD78" s="156"/>
      <c r="AE78" s="156"/>
      <c r="AF78" s="156"/>
      <c r="AG78" s="156"/>
      <c r="AH78" s="157"/>
      <c r="AI78" s="157"/>
      <c r="AJ78" s="157"/>
      <c r="AK78" s="157"/>
      <c r="AL78" s="157"/>
      <c r="AM78" s="157"/>
      <c r="AN78" s="278"/>
      <c r="AO78" s="134"/>
      <c r="AP78" s="134"/>
      <c r="AQ78" s="279"/>
      <c r="AR78" s="279"/>
      <c r="AS78" s="503"/>
      <c r="AT78" s="504"/>
      <c r="AU78" s="158"/>
      <c r="AV78" s="504"/>
      <c r="AW78" s="504"/>
      <c r="AX78" s="504"/>
      <c r="AY78" s="481"/>
      <c r="AZ78" s="483"/>
      <c r="BA78" s="481"/>
      <c r="BB78" s="481"/>
      <c r="BC78" s="481"/>
      <c r="BD78" s="483"/>
      <c r="BE78" s="481"/>
      <c r="BF78" s="481"/>
      <c r="BG78" s="481"/>
      <c r="BH78" s="483"/>
      <c r="BI78" s="481"/>
      <c r="BJ78" s="156"/>
      <c r="BK78" s="156"/>
      <c r="BL78" s="156"/>
      <c r="BM78" s="156"/>
      <c r="BN78" s="156"/>
      <c r="BO78" s="156"/>
      <c r="BP78" s="157"/>
      <c r="BQ78" s="157"/>
      <c r="BR78" s="157"/>
      <c r="BS78" s="157"/>
      <c r="BT78" s="157"/>
      <c r="BU78" s="157"/>
      <c r="BV78" s="134"/>
      <c r="BW78" s="134"/>
      <c r="BX78" s="134"/>
    </row>
    <row r="79" spans="1:76" ht="25.5" customHeight="1" hidden="1">
      <c r="A79" s="265">
        <f>'Ergebnisse So'!A17</f>
        <v>73</v>
      </c>
      <c r="B79" s="264">
        <f>'Ergebnisse So'!B17</f>
        <v>42617</v>
      </c>
      <c r="C79" s="265" t="str">
        <f>'Ergebnisse So'!C17</f>
        <v>weiblich U12</v>
      </c>
      <c r="D79" s="265" t="str">
        <f>'Ergebnisse So'!D17</f>
        <v>HF 1</v>
      </c>
      <c r="E79" s="265">
        <f>'Ergebnisse So'!E17</f>
        <v>22</v>
      </c>
      <c r="F79" s="265">
        <f>'Ergebnisse So'!F17</f>
        <v>5</v>
      </c>
      <c r="G79" s="493">
        <f>'Ergebnisse So'!G17</f>
        <v>73</v>
      </c>
      <c r="H79" s="493" t="str">
        <f>'Ergebnisse So'!H17</f>
        <v>TSV Essel</v>
      </c>
      <c r="I79" s="493" t="str">
        <f>'Ergebnisse So'!I17</f>
        <v>-</v>
      </c>
      <c r="J79" s="493" t="str">
        <f>'Ergebnisse So'!J17</f>
        <v>Ahlhorner SV</v>
      </c>
      <c r="K79" s="493"/>
      <c r="L79" s="493" t="str">
        <f>'Ergebnisse So'!L17</f>
        <v>MTV Wangersen</v>
      </c>
      <c r="M79" s="493" t="str">
        <f>'Ergebnisse So'!M17</f>
        <v>Sieger Spiel 65</v>
      </c>
      <c r="N79" s="493" t="str">
        <f>'Ergebnisse So'!N17</f>
        <v> -</v>
      </c>
      <c r="O79" s="493" t="str">
        <f>'Ergebnisse So'!O17</f>
        <v>Sieger Spiel 66</v>
      </c>
      <c r="P79" s="493" t="str">
        <f>'Ergebnisse So'!P17</f>
        <v>Sieger Spiel  71</v>
      </c>
      <c r="Q79" s="481"/>
      <c r="R79" s="482"/>
      <c r="S79" s="481"/>
      <c r="T79" s="481"/>
      <c r="U79" s="481"/>
      <c r="V79" s="483"/>
      <c r="W79" s="481"/>
      <c r="X79" s="481"/>
      <c r="Y79" s="481"/>
      <c r="Z79" s="483"/>
      <c r="AA79" s="481"/>
      <c r="AB79" s="156"/>
      <c r="AC79" s="156"/>
      <c r="AD79" s="156"/>
      <c r="AE79" s="156"/>
      <c r="AF79" s="156"/>
      <c r="AG79" s="156"/>
      <c r="AH79" s="157"/>
      <c r="AI79" s="157"/>
      <c r="AJ79" s="157"/>
      <c r="AK79" s="157"/>
      <c r="AL79" s="157"/>
      <c r="AM79" s="157"/>
      <c r="AN79" s="278"/>
      <c r="AO79" s="134"/>
      <c r="AP79" s="134"/>
      <c r="AQ79" s="279"/>
      <c r="AR79" s="279"/>
      <c r="AS79" s="503"/>
      <c r="AT79" s="504"/>
      <c r="AU79" s="158"/>
      <c r="AV79" s="504"/>
      <c r="AW79" s="504"/>
      <c r="AX79" s="504"/>
      <c r="AY79" s="481"/>
      <c r="AZ79" s="483"/>
      <c r="BA79" s="481"/>
      <c r="BB79" s="481"/>
      <c r="BC79" s="481"/>
      <c r="BD79" s="483"/>
      <c r="BE79" s="481"/>
      <c r="BF79" s="481"/>
      <c r="BG79" s="481"/>
      <c r="BH79" s="483"/>
      <c r="BI79" s="481"/>
      <c r="BJ79" s="156"/>
      <c r="BK79" s="156"/>
      <c r="BL79" s="156"/>
      <c r="BM79" s="156"/>
      <c r="BN79" s="156"/>
      <c r="BO79" s="156"/>
      <c r="BP79" s="157"/>
      <c r="BQ79" s="157"/>
      <c r="BR79" s="157"/>
      <c r="BS79" s="157"/>
      <c r="BT79" s="157"/>
      <c r="BU79" s="157"/>
      <c r="BV79" s="134"/>
      <c r="BW79" s="134"/>
      <c r="BX79" s="134"/>
    </row>
    <row r="80" spans="1:76" ht="25.5" customHeight="1" hidden="1">
      <c r="A80" s="265">
        <f>'Ergebnisse So'!A18</f>
        <v>74</v>
      </c>
      <c r="B80" s="264">
        <f>'Ergebnisse So'!B18</f>
        <v>42617</v>
      </c>
      <c r="C80" s="265" t="str">
        <f>'Ergebnisse So'!C18</f>
        <v>weiblich U12</v>
      </c>
      <c r="D80" s="265" t="str">
        <f>'Ergebnisse So'!D18</f>
        <v>Pl.11/12</v>
      </c>
      <c r="E80" s="265">
        <f>'Ergebnisse So'!E18</f>
        <v>22</v>
      </c>
      <c r="F80" s="265">
        <f>'Ergebnisse So'!F18</f>
        <v>6</v>
      </c>
      <c r="G80" s="493">
        <f>'Ergebnisse So'!G18</f>
        <v>74</v>
      </c>
      <c r="H80" s="493" t="str">
        <f>'Ergebnisse So'!H18</f>
        <v>TSV Breitenberg</v>
      </c>
      <c r="I80" s="493" t="str">
        <f>'Ergebnisse So'!I18</f>
        <v>-</v>
      </c>
      <c r="J80" s="493" t="str">
        <f>'Ergebnisse So'!J18</f>
        <v>TV Stammbach</v>
      </c>
      <c r="K80" s="493"/>
      <c r="L80" s="493" t="str">
        <f>'Ergebnisse So'!L18</f>
        <v>TV Herrnwahltann</v>
      </c>
      <c r="M80" s="493" t="str">
        <f>'Ergebnisse So'!M18</f>
        <v>Verlierer Spiel  69</v>
      </c>
      <c r="N80" s="493" t="str">
        <f>'Ergebnisse So'!N18</f>
        <v> -</v>
      </c>
      <c r="O80" s="493" t="str">
        <f>'Ergebnisse So'!O18</f>
        <v>Verlierer Spiel  70</v>
      </c>
      <c r="P80" s="493" t="str">
        <f>'Ergebnisse So'!P18</f>
        <v>Sieger Spiel  72</v>
      </c>
      <c r="Q80" s="481"/>
      <c r="R80" s="482"/>
      <c r="S80" s="481"/>
      <c r="T80" s="481"/>
      <c r="U80" s="481"/>
      <c r="V80" s="483"/>
      <c r="W80" s="481"/>
      <c r="X80" s="481"/>
      <c r="Y80" s="481"/>
      <c r="Z80" s="483"/>
      <c r="AA80" s="481"/>
      <c r="AB80" s="156"/>
      <c r="AC80" s="156"/>
      <c r="AD80" s="156"/>
      <c r="AE80" s="156"/>
      <c r="AF80" s="156"/>
      <c r="AG80" s="156"/>
      <c r="AH80" s="157"/>
      <c r="AI80" s="157"/>
      <c r="AJ80" s="157"/>
      <c r="AK80" s="157"/>
      <c r="AL80" s="157"/>
      <c r="AM80" s="157"/>
      <c r="AN80" s="278"/>
      <c r="AO80" s="134"/>
      <c r="AP80" s="134"/>
      <c r="AQ80" s="279"/>
      <c r="AR80" s="279"/>
      <c r="AS80" s="503"/>
      <c r="AT80" s="504"/>
      <c r="AU80" s="158"/>
      <c r="AV80" s="504"/>
      <c r="AW80" s="504"/>
      <c r="AX80" s="504"/>
      <c r="AY80" s="481"/>
      <c r="AZ80" s="483"/>
      <c r="BA80" s="481"/>
      <c r="BB80" s="481"/>
      <c r="BC80" s="481"/>
      <c r="BD80" s="483"/>
      <c r="BE80" s="481"/>
      <c r="BF80" s="481"/>
      <c r="BG80" s="481"/>
      <c r="BH80" s="483"/>
      <c r="BI80" s="481"/>
      <c r="BJ80" s="156"/>
      <c r="BK80" s="156"/>
      <c r="BL80" s="156"/>
      <c r="BM80" s="156"/>
      <c r="BN80" s="156"/>
      <c r="BO80" s="156"/>
      <c r="BP80" s="157"/>
      <c r="BQ80" s="157"/>
      <c r="BR80" s="157"/>
      <c r="BS80" s="157"/>
      <c r="BT80" s="157"/>
      <c r="BU80" s="157"/>
      <c r="BV80" s="134"/>
      <c r="BW80" s="134"/>
      <c r="BX80" s="134"/>
    </row>
    <row r="81" spans="1:76" ht="25.5" customHeight="1" hidden="1">
      <c r="A81" s="265">
        <f>'Ergebnisse So'!A19</f>
        <v>75</v>
      </c>
      <c r="B81" s="264">
        <f>'Ergebnisse So'!B19</f>
        <v>42617</v>
      </c>
      <c r="C81" s="265" t="str">
        <f>'Ergebnisse So'!C19</f>
        <v>weiblich U12</v>
      </c>
      <c r="D81" s="265" t="str">
        <f>'Ergebnisse So'!D19</f>
        <v>HF 2</v>
      </c>
      <c r="E81" s="265">
        <f>'Ergebnisse So'!E19</f>
        <v>23</v>
      </c>
      <c r="F81" s="265">
        <f>'Ergebnisse So'!F19</f>
        <v>5</v>
      </c>
      <c r="G81" s="493">
        <f>'Ergebnisse So'!G19</f>
        <v>75</v>
      </c>
      <c r="H81" s="493" t="str">
        <f>'Ergebnisse So'!H19</f>
        <v>SV Düdenbüttel</v>
      </c>
      <c r="I81" s="493" t="str">
        <f>'Ergebnisse So'!I19</f>
        <v>-</v>
      </c>
      <c r="J81" s="493" t="str">
        <f>'Ergebnisse So'!J19</f>
        <v>TV Brettorf</v>
      </c>
      <c r="K81" s="493"/>
      <c r="L81" s="493" t="str">
        <f>'Ergebnisse So'!L19</f>
        <v>Ahlhorner SV</v>
      </c>
      <c r="M81" s="493" t="str">
        <f>'Ergebnisse So'!M19</f>
        <v>Sieger Spiel 67</v>
      </c>
      <c r="N81" s="493" t="str">
        <f>'Ergebnisse So'!N19</f>
        <v> -</v>
      </c>
      <c r="O81" s="493" t="str">
        <f>'Ergebnisse So'!O19</f>
        <v>Sieger Spiel 68</v>
      </c>
      <c r="P81" s="493" t="str">
        <f>'Ergebnisse So'!P19</f>
        <v>Verlierer Spiel 73</v>
      </c>
      <c r="Q81" s="481"/>
      <c r="R81" s="482"/>
      <c r="S81" s="481"/>
      <c r="T81" s="481"/>
      <c r="U81" s="481"/>
      <c r="V81" s="483"/>
      <c r="W81" s="481"/>
      <c r="X81" s="481"/>
      <c r="Y81" s="481"/>
      <c r="Z81" s="483"/>
      <c r="AA81" s="481"/>
      <c r="AB81" s="156"/>
      <c r="AC81" s="156"/>
      <c r="AD81" s="156"/>
      <c r="AE81" s="156"/>
      <c r="AF81" s="156"/>
      <c r="AG81" s="156"/>
      <c r="AH81" s="157"/>
      <c r="AI81" s="157"/>
      <c r="AJ81" s="157"/>
      <c r="AK81" s="157"/>
      <c r="AL81" s="157"/>
      <c r="AM81" s="157"/>
      <c r="AN81" s="278"/>
      <c r="AO81" s="134"/>
      <c r="AP81" s="134"/>
      <c r="AQ81" s="279"/>
      <c r="AR81" s="279"/>
      <c r="AS81" s="503"/>
      <c r="AT81" s="504"/>
      <c r="AU81" s="158"/>
      <c r="AV81" s="504"/>
      <c r="AW81" s="504"/>
      <c r="AX81" s="504"/>
      <c r="AY81" s="481"/>
      <c r="AZ81" s="483"/>
      <c r="BA81" s="481"/>
      <c r="BB81" s="481"/>
      <c r="BC81" s="481"/>
      <c r="BD81" s="483"/>
      <c r="BE81" s="481"/>
      <c r="BF81" s="481"/>
      <c r="BG81" s="481"/>
      <c r="BH81" s="483"/>
      <c r="BI81" s="481"/>
      <c r="BJ81" s="156"/>
      <c r="BK81" s="156"/>
      <c r="BL81" s="156"/>
      <c r="BM81" s="156"/>
      <c r="BN81" s="156"/>
      <c r="BO81" s="156"/>
      <c r="BP81" s="157"/>
      <c r="BQ81" s="157"/>
      <c r="BR81" s="157"/>
      <c r="BS81" s="157"/>
      <c r="BT81" s="157"/>
      <c r="BU81" s="157"/>
      <c r="BV81" s="134"/>
      <c r="BW81" s="134"/>
      <c r="BX81" s="134"/>
    </row>
    <row r="82" spans="1:76" ht="25.5" customHeight="1" hidden="1">
      <c r="A82" s="265">
        <f>'Ergebnisse So'!A20</f>
        <v>76</v>
      </c>
      <c r="B82" s="264">
        <f>'Ergebnisse So'!B20</f>
        <v>42617</v>
      </c>
      <c r="C82" s="265" t="str">
        <f>'Ergebnisse So'!C20</f>
        <v>weiblich U12</v>
      </c>
      <c r="D82" s="265" t="str">
        <f>'Ergebnisse So'!D20</f>
        <v>Pl.9/10</v>
      </c>
      <c r="E82" s="265">
        <f>'Ergebnisse So'!E20</f>
        <v>23</v>
      </c>
      <c r="F82" s="265">
        <f>'Ergebnisse So'!F20</f>
        <v>6</v>
      </c>
      <c r="G82" s="493">
        <f>'Ergebnisse So'!G20</f>
        <v>76</v>
      </c>
      <c r="H82" s="493" t="str">
        <f>'Ergebnisse So'!H20</f>
        <v>VfK Berlin</v>
      </c>
      <c r="I82" s="493" t="str">
        <f>'Ergebnisse So'!I20</f>
        <v>-</v>
      </c>
      <c r="J82" s="493" t="str">
        <f>'Ergebnisse So'!J20</f>
        <v>SV Energie Görlitz</v>
      </c>
      <c r="K82" s="493"/>
      <c r="L82" s="493" t="str">
        <f>'Ergebnisse So'!L20</f>
        <v>TSV Breitenberg</v>
      </c>
      <c r="M82" s="493" t="str">
        <f>'Ergebnisse So'!M20</f>
        <v>Sieger Spiel  69</v>
      </c>
      <c r="N82" s="493" t="str">
        <f>'Ergebnisse So'!N20</f>
        <v> -</v>
      </c>
      <c r="O82" s="493" t="str">
        <f>'Ergebnisse So'!O20</f>
        <v>Sieger Spiel  70</v>
      </c>
      <c r="P82" s="493" t="str">
        <f>'Ergebnisse So'!P20</f>
        <v>Verlierer Spiel  74</v>
      </c>
      <c r="Q82" s="481"/>
      <c r="R82" s="482"/>
      <c r="S82" s="481"/>
      <c r="T82" s="481"/>
      <c r="U82" s="481"/>
      <c r="V82" s="483"/>
      <c r="W82" s="481"/>
      <c r="X82" s="481"/>
      <c r="Y82" s="481"/>
      <c r="Z82" s="483"/>
      <c r="AA82" s="481"/>
      <c r="AB82" s="156"/>
      <c r="AC82" s="156"/>
      <c r="AD82" s="156"/>
      <c r="AE82" s="156"/>
      <c r="AF82" s="156"/>
      <c r="AG82" s="156"/>
      <c r="AH82" s="157"/>
      <c r="AI82" s="157"/>
      <c r="AJ82" s="157"/>
      <c r="AK82" s="157"/>
      <c r="AL82" s="157"/>
      <c r="AM82" s="157"/>
      <c r="AN82" s="278"/>
      <c r="AO82" s="134"/>
      <c r="AP82" s="134"/>
      <c r="AQ82" s="279"/>
      <c r="AR82" s="279"/>
      <c r="AS82" s="503"/>
      <c r="AT82" s="504"/>
      <c r="AU82" s="158"/>
      <c r="AV82" s="504"/>
      <c r="AW82" s="504"/>
      <c r="AX82" s="504"/>
      <c r="AY82" s="481"/>
      <c r="AZ82" s="483"/>
      <c r="BA82" s="481"/>
      <c r="BB82" s="481"/>
      <c r="BC82" s="481"/>
      <c r="BD82" s="483"/>
      <c r="BE82" s="481"/>
      <c r="BF82" s="481"/>
      <c r="BG82" s="481"/>
      <c r="BH82" s="483"/>
      <c r="BI82" s="481"/>
      <c r="BJ82" s="156"/>
      <c r="BK82" s="156"/>
      <c r="BL82" s="156"/>
      <c r="BM82" s="156"/>
      <c r="BN82" s="156"/>
      <c r="BO82" s="156"/>
      <c r="BP82" s="157"/>
      <c r="BQ82" s="157"/>
      <c r="BR82" s="157"/>
      <c r="BS82" s="157"/>
      <c r="BT82" s="157"/>
      <c r="BU82" s="157"/>
      <c r="BV82" s="134"/>
      <c r="BW82" s="134"/>
      <c r="BX82" s="134"/>
    </row>
    <row r="83" spans="1:76" ht="25.5" customHeight="1" hidden="1">
      <c r="A83" s="265">
        <f>'Ergebnisse So'!A21</f>
        <v>77</v>
      </c>
      <c r="B83" s="264">
        <f>'Ergebnisse So'!B21</f>
        <v>42617</v>
      </c>
      <c r="C83" s="265" t="str">
        <f>'Ergebnisse So'!C21</f>
        <v>weiblich U12</v>
      </c>
      <c r="D83" s="265" t="str">
        <f>'Ergebnisse So'!D21</f>
        <v>Pl.5/6</v>
      </c>
      <c r="E83" s="265">
        <f>'Ergebnisse So'!E21</f>
        <v>24</v>
      </c>
      <c r="F83" s="265">
        <f>'Ergebnisse So'!F21</f>
        <v>5</v>
      </c>
      <c r="G83" s="493">
        <f>'Ergebnisse So'!G21</f>
        <v>77</v>
      </c>
      <c r="H83" s="493" t="str">
        <f>'Ergebnisse So'!H21</f>
        <v>MTV Wangersen</v>
      </c>
      <c r="I83" s="493" t="str">
        <f>'Ergebnisse So'!I21</f>
        <v>-</v>
      </c>
      <c r="J83" s="493" t="str">
        <f>'Ergebnisse So'!J21</f>
        <v>TV Herrnwahltann</v>
      </c>
      <c r="K83" s="493"/>
      <c r="L83" s="493" t="str">
        <f>'Ergebnisse So'!L21</f>
        <v>SV Düdenbüttel</v>
      </c>
      <c r="M83" s="493" t="str">
        <f>'Ergebnisse So'!M21</f>
        <v>Sieger Spiel  71</v>
      </c>
      <c r="N83" s="493" t="str">
        <f>'Ergebnisse So'!N21</f>
        <v> -</v>
      </c>
      <c r="O83" s="493" t="str">
        <f>'Ergebnisse So'!O21</f>
        <v>Sieger Spiel  72</v>
      </c>
      <c r="P83" s="493" t="str">
        <f>'Ergebnisse So'!P21</f>
        <v>Sieger Spiel 75</v>
      </c>
      <c r="Q83" s="481"/>
      <c r="R83" s="482"/>
      <c r="S83" s="481"/>
      <c r="T83" s="481"/>
      <c r="U83" s="481"/>
      <c r="V83" s="483"/>
      <c r="W83" s="481"/>
      <c r="X83" s="481"/>
      <c r="Y83" s="481"/>
      <c r="Z83" s="483"/>
      <c r="AA83" s="481"/>
      <c r="AB83" s="156"/>
      <c r="AC83" s="156"/>
      <c r="AD83" s="156"/>
      <c r="AE83" s="156"/>
      <c r="AF83" s="156"/>
      <c r="AG83" s="156"/>
      <c r="AH83" s="157"/>
      <c r="AI83" s="157"/>
      <c r="AJ83" s="157"/>
      <c r="AK83" s="157"/>
      <c r="AL83" s="157"/>
      <c r="AM83" s="157"/>
      <c r="AN83" s="278"/>
      <c r="AO83" s="134"/>
      <c r="AP83" s="134"/>
      <c r="AQ83" s="279"/>
      <c r="AR83" s="279"/>
      <c r="AS83" s="503"/>
      <c r="AT83" s="504"/>
      <c r="AU83" s="158"/>
      <c r="AV83" s="504"/>
      <c r="AW83" s="504"/>
      <c r="AX83" s="504"/>
      <c r="AY83" s="481"/>
      <c r="AZ83" s="483"/>
      <c r="BA83" s="481"/>
      <c r="BB83" s="481"/>
      <c r="BC83" s="481"/>
      <c r="BD83" s="483"/>
      <c r="BE83" s="481"/>
      <c r="BF83" s="481"/>
      <c r="BG83" s="481"/>
      <c r="BH83" s="483"/>
      <c r="BI83" s="481"/>
      <c r="BJ83" s="156"/>
      <c r="BK83" s="156"/>
      <c r="BL83" s="156"/>
      <c r="BM83" s="156"/>
      <c r="BN83" s="156"/>
      <c r="BO83" s="156"/>
      <c r="BP83" s="157"/>
      <c r="BQ83" s="157"/>
      <c r="BR83" s="157"/>
      <c r="BS83" s="157"/>
      <c r="BT83" s="157"/>
      <c r="BU83" s="157"/>
      <c r="BV83" s="134"/>
      <c r="BW83" s="134"/>
      <c r="BX83" s="134"/>
    </row>
    <row r="84" spans="1:76" ht="25.5" customHeight="1" hidden="1">
      <c r="A84" s="265">
        <f>'Ergebnisse So'!A22</f>
        <v>78</v>
      </c>
      <c r="B84" s="264">
        <f>'Ergebnisse So'!B22</f>
        <v>42617</v>
      </c>
      <c r="C84" s="265" t="str">
        <f>'Ergebnisse So'!C22</f>
        <v>weiblich U12</v>
      </c>
      <c r="D84" s="265" t="str">
        <f>'Ergebnisse So'!D22</f>
        <v>Pl.7/8</v>
      </c>
      <c r="E84" s="265">
        <f>'Ergebnisse So'!E22</f>
        <v>24</v>
      </c>
      <c r="F84" s="265">
        <f>'Ergebnisse So'!F22</f>
        <v>6</v>
      </c>
      <c r="G84" s="493">
        <f>'Ergebnisse So'!G22</f>
        <v>78</v>
      </c>
      <c r="H84" s="493" t="str">
        <f>'Ergebnisse So'!H22</f>
        <v>TuS Wakendorf-Götzb.</v>
      </c>
      <c r="I84" s="493" t="str">
        <f>'Ergebnisse So'!I22</f>
        <v>-</v>
      </c>
      <c r="J84" s="493" t="str">
        <f>'Ergebnisse So'!J22</f>
        <v>TG Biberach</v>
      </c>
      <c r="K84" s="493"/>
      <c r="L84" s="493" t="str">
        <f>'Ergebnisse So'!L22</f>
        <v>SV Energie Görlitz</v>
      </c>
      <c r="M84" s="493" t="str">
        <f>'Ergebnisse So'!M22</f>
        <v>Verlierer Spiel  71</v>
      </c>
      <c r="N84" s="493" t="str">
        <f>'Ergebnisse So'!N22</f>
        <v> -</v>
      </c>
      <c r="O84" s="493" t="str">
        <f>'Ergebnisse So'!O22</f>
        <v>Verlierer Spiel  72</v>
      </c>
      <c r="P84" s="493" t="str">
        <f>'Ergebnisse So'!P22</f>
        <v>Sieger Spiel  76</v>
      </c>
      <c r="Q84" s="481"/>
      <c r="R84" s="482"/>
      <c r="S84" s="481"/>
      <c r="T84" s="481"/>
      <c r="U84" s="481"/>
      <c r="V84" s="483"/>
      <c r="W84" s="481"/>
      <c r="X84" s="481"/>
      <c r="Y84" s="481"/>
      <c r="Z84" s="483"/>
      <c r="AA84" s="481"/>
      <c r="AB84" s="156"/>
      <c r="AC84" s="156"/>
      <c r="AD84" s="156"/>
      <c r="AE84" s="156"/>
      <c r="AF84" s="156"/>
      <c r="AG84" s="156"/>
      <c r="AH84" s="157"/>
      <c r="AI84" s="157"/>
      <c r="AJ84" s="157"/>
      <c r="AK84" s="157"/>
      <c r="AL84" s="157"/>
      <c r="AM84" s="157"/>
      <c r="AN84" s="278"/>
      <c r="AO84" s="134"/>
      <c r="AP84" s="134"/>
      <c r="AQ84" s="279"/>
      <c r="AR84" s="279"/>
      <c r="AS84" s="503"/>
      <c r="AT84" s="504"/>
      <c r="AU84" s="158"/>
      <c r="AV84" s="504"/>
      <c r="AW84" s="504"/>
      <c r="AX84" s="504"/>
      <c r="AY84" s="481"/>
      <c r="AZ84" s="483"/>
      <c r="BA84" s="481"/>
      <c r="BB84" s="481"/>
      <c r="BC84" s="481"/>
      <c r="BD84" s="483"/>
      <c r="BE84" s="481"/>
      <c r="BF84" s="481"/>
      <c r="BG84" s="481"/>
      <c r="BH84" s="483"/>
      <c r="BI84" s="481"/>
      <c r="BJ84" s="156"/>
      <c r="BK84" s="156"/>
      <c r="BL84" s="156"/>
      <c r="BM84" s="156"/>
      <c r="BN84" s="156"/>
      <c r="BO84" s="156"/>
      <c r="BP84" s="157"/>
      <c r="BQ84" s="157"/>
      <c r="BR84" s="157"/>
      <c r="BS84" s="157"/>
      <c r="BT84" s="157"/>
      <c r="BU84" s="157"/>
      <c r="BV84" s="134"/>
      <c r="BW84" s="134"/>
      <c r="BX84" s="134"/>
    </row>
    <row r="85" spans="1:76" ht="25.5" customHeight="1" hidden="1">
      <c r="A85" s="265">
        <f>'Ergebnisse So'!A23</f>
        <v>79</v>
      </c>
      <c r="B85" s="264">
        <f>'Ergebnisse So'!B23</f>
        <v>42617</v>
      </c>
      <c r="C85" s="265" t="str">
        <f>'Ergebnisse So'!C23</f>
        <v>weiblich U12</v>
      </c>
      <c r="D85" s="265" t="str">
        <f>'Ergebnisse So'!D23</f>
        <v>Pl.3/4</v>
      </c>
      <c r="E85" s="265">
        <f>'Ergebnisse So'!E23</f>
        <v>25</v>
      </c>
      <c r="F85" s="265">
        <f>'Ergebnisse So'!F23</f>
        <v>5</v>
      </c>
      <c r="G85" s="493">
        <f>'Ergebnisse So'!G23</f>
        <v>79</v>
      </c>
      <c r="H85" s="493" t="str">
        <f>'Ergebnisse So'!H23</f>
        <v>Ahlhorner SV</v>
      </c>
      <c r="I85" s="493" t="str">
        <f>'Ergebnisse So'!I23</f>
        <v>-</v>
      </c>
      <c r="J85" s="493" t="str">
        <f>'Ergebnisse So'!J23</f>
        <v>TV Brettorf</v>
      </c>
      <c r="K85" s="493"/>
      <c r="L85" s="493" t="str">
        <f>'Ergebnisse So'!L23</f>
        <v>TV Herrnwahltann</v>
      </c>
      <c r="M85" s="493" t="str">
        <f>'Ergebnisse So'!M23</f>
        <v>Verlierer Spiel 73</v>
      </c>
      <c r="N85" s="493" t="str">
        <f>'Ergebnisse So'!N23</f>
        <v> -</v>
      </c>
      <c r="O85" s="493" t="str">
        <f>'Ergebnisse So'!O23</f>
        <v>Verlierer Spiel 75</v>
      </c>
      <c r="P85" s="493" t="str">
        <f>'Ergebnisse So'!P23</f>
        <v>Sieger Spiel 77</v>
      </c>
      <c r="Q85" s="481"/>
      <c r="R85" s="482"/>
      <c r="S85" s="481"/>
      <c r="T85" s="481"/>
      <c r="U85" s="481"/>
      <c r="V85" s="483"/>
      <c r="W85" s="481"/>
      <c r="X85" s="481"/>
      <c r="Y85" s="481"/>
      <c r="Z85" s="483"/>
      <c r="AA85" s="481"/>
      <c r="AB85" s="156"/>
      <c r="AC85" s="156"/>
      <c r="AD85" s="156"/>
      <c r="AE85" s="156"/>
      <c r="AF85" s="156"/>
      <c r="AG85" s="156"/>
      <c r="AH85" s="157"/>
      <c r="AI85" s="157"/>
      <c r="AJ85" s="157"/>
      <c r="AK85" s="157"/>
      <c r="AL85" s="157"/>
      <c r="AM85" s="157"/>
      <c r="AN85" s="278"/>
      <c r="AO85" s="134"/>
      <c r="AP85" s="134"/>
      <c r="AQ85" s="279"/>
      <c r="AR85" s="279"/>
      <c r="AS85" s="503"/>
      <c r="AT85" s="504"/>
      <c r="AU85" s="158"/>
      <c r="AV85" s="504"/>
      <c r="AW85" s="504"/>
      <c r="AX85" s="504"/>
      <c r="AY85" s="481"/>
      <c r="AZ85" s="483"/>
      <c r="BA85" s="481"/>
      <c r="BB85" s="481"/>
      <c r="BC85" s="481"/>
      <c r="BD85" s="483"/>
      <c r="BE85" s="481"/>
      <c r="BF85" s="481"/>
      <c r="BG85" s="481"/>
      <c r="BH85" s="483"/>
      <c r="BI85" s="481"/>
      <c r="BJ85" s="156"/>
      <c r="BK85" s="156"/>
      <c r="BL85" s="156"/>
      <c r="BM85" s="156"/>
      <c r="BN85" s="156"/>
      <c r="BO85" s="156"/>
      <c r="BP85" s="157"/>
      <c r="BQ85" s="157"/>
      <c r="BR85" s="157"/>
      <c r="BS85" s="157"/>
      <c r="BT85" s="157"/>
      <c r="BU85" s="157"/>
      <c r="BV85" s="134"/>
      <c r="BW85" s="134"/>
      <c r="BX85" s="134"/>
    </row>
    <row r="86" spans="1:76" ht="25.5" customHeight="1" hidden="1">
      <c r="A86" s="265">
        <f>'Ergebnisse So'!A24</f>
        <v>80</v>
      </c>
      <c r="B86" s="264">
        <f>'Ergebnisse So'!B24</f>
        <v>42617</v>
      </c>
      <c r="C86" s="265" t="str">
        <f>'Ergebnisse So'!C24</f>
        <v>weiblich U12</v>
      </c>
      <c r="D86" s="265" t="str">
        <f>'Ergebnisse So'!D24</f>
        <v>Finale</v>
      </c>
      <c r="E86" s="265">
        <f>'Ergebnisse So'!E24</f>
        <v>26</v>
      </c>
      <c r="F86" s="265">
        <f>'Ergebnisse So'!F24</f>
        <v>5</v>
      </c>
      <c r="G86" s="493">
        <f>'Ergebnisse So'!G24</f>
        <v>80</v>
      </c>
      <c r="H86" s="493" t="str">
        <f>'Ergebnisse So'!H24</f>
        <v>TSV Essel</v>
      </c>
      <c r="I86" s="493" t="str">
        <f>'Ergebnisse So'!I24</f>
        <v>-</v>
      </c>
      <c r="J86" s="493" t="str">
        <f>'Ergebnisse So'!J24</f>
        <v>SV Düdenbüttel</v>
      </c>
      <c r="K86" s="493"/>
      <c r="L86" s="493" t="str">
        <f>'Ergebnisse So'!L24</f>
        <v> </v>
      </c>
      <c r="M86" s="493" t="str">
        <f>'Ergebnisse So'!M24</f>
        <v>Sieger Spiel 73</v>
      </c>
      <c r="N86" s="493" t="str">
        <f>'Ergebnisse So'!N24</f>
        <v> -</v>
      </c>
      <c r="O86" s="493" t="str">
        <f>'Ergebnisse So'!O24</f>
        <v>Sieger Spiel 75</v>
      </c>
      <c r="P86" s="493" t="str">
        <f>'Ergebnisse So'!P24</f>
        <v>Schiedsrichter</v>
      </c>
      <c r="Q86" s="481"/>
      <c r="R86" s="482"/>
      <c r="S86" s="481"/>
      <c r="T86" s="481"/>
      <c r="U86" s="481"/>
      <c r="V86" s="483"/>
      <c r="W86" s="481"/>
      <c r="X86" s="481"/>
      <c r="Y86" s="481"/>
      <c r="Z86" s="483"/>
      <c r="AA86" s="481"/>
      <c r="AB86" s="156"/>
      <c r="AC86" s="156"/>
      <c r="AD86" s="156"/>
      <c r="AE86" s="156"/>
      <c r="AF86" s="156"/>
      <c r="AG86" s="156"/>
      <c r="AH86" s="157"/>
      <c r="AI86" s="157"/>
      <c r="AJ86" s="157"/>
      <c r="AK86" s="157"/>
      <c r="AL86" s="157"/>
      <c r="AM86" s="157"/>
      <c r="AN86" s="278"/>
      <c r="AO86" s="134"/>
      <c r="AP86" s="134"/>
      <c r="AQ86" s="279"/>
      <c r="AR86" s="279"/>
      <c r="AS86" s="503"/>
      <c r="AT86" s="504"/>
      <c r="AU86" s="158"/>
      <c r="AV86" s="504"/>
      <c r="AW86" s="504"/>
      <c r="AX86" s="504"/>
      <c r="AY86" s="481"/>
      <c r="AZ86" s="483"/>
      <c r="BA86" s="481"/>
      <c r="BB86" s="481"/>
      <c r="BC86" s="481"/>
      <c r="BD86" s="483"/>
      <c r="BE86" s="481"/>
      <c r="BF86" s="481"/>
      <c r="BG86" s="481"/>
      <c r="BH86" s="483"/>
      <c r="BI86" s="481"/>
      <c r="BJ86" s="156"/>
      <c r="BK86" s="156"/>
      <c r="BL86" s="156"/>
      <c r="BM86" s="156"/>
      <c r="BN86" s="156"/>
      <c r="BO86" s="156"/>
      <c r="BP86" s="157"/>
      <c r="BQ86" s="157"/>
      <c r="BR86" s="157"/>
      <c r="BS86" s="157"/>
      <c r="BT86" s="157"/>
      <c r="BU86" s="157"/>
      <c r="BV86" s="134"/>
      <c r="BW86" s="134"/>
      <c r="BX86" s="134"/>
    </row>
    <row r="87" spans="1:76" ht="25.5" customHeight="1" hidden="1">
      <c r="A87" s="265"/>
      <c r="B87" s="264"/>
      <c r="C87" s="265"/>
      <c r="D87" s="265"/>
      <c r="G87" s="493"/>
      <c r="H87" s="493"/>
      <c r="I87" s="493"/>
      <c r="J87" s="493"/>
      <c r="K87" s="493"/>
      <c r="L87" s="493"/>
      <c r="M87" s="493">
        <f>'Ergebnisse So'!M25</f>
        <v>0</v>
      </c>
      <c r="N87" s="493">
        <f>'Ergebnisse So'!N25</f>
        <v>0</v>
      </c>
      <c r="O87" s="493">
        <f>'Ergebnisse So'!O25</f>
        <v>0</v>
      </c>
      <c r="P87" s="493">
        <f>'Ergebnisse So'!P25</f>
        <v>0</v>
      </c>
      <c r="Q87" s="481"/>
      <c r="R87" s="482"/>
      <c r="S87" s="481"/>
      <c r="T87" s="481"/>
      <c r="U87" s="481"/>
      <c r="V87" s="483"/>
      <c r="W87" s="481"/>
      <c r="X87" s="481"/>
      <c r="Y87" s="481"/>
      <c r="Z87" s="483"/>
      <c r="AA87" s="481"/>
      <c r="AB87" s="156"/>
      <c r="AC87" s="156"/>
      <c r="AD87" s="156"/>
      <c r="AE87" s="156"/>
      <c r="AF87" s="156"/>
      <c r="AG87" s="156"/>
      <c r="AH87" s="157"/>
      <c r="AI87" s="157"/>
      <c r="AJ87" s="157"/>
      <c r="AK87" s="157"/>
      <c r="AL87" s="157"/>
      <c r="AM87" s="157"/>
      <c r="AN87" s="278"/>
      <c r="AO87" s="134"/>
      <c r="AP87" s="134"/>
      <c r="AQ87" s="279"/>
      <c r="AR87" s="279"/>
      <c r="AS87" s="503"/>
      <c r="AT87" s="504"/>
      <c r="AU87" s="158"/>
      <c r="AV87" s="504"/>
      <c r="AW87" s="504"/>
      <c r="AX87" s="504"/>
      <c r="AY87" s="481"/>
      <c r="AZ87" s="483"/>
      <c r="BA87" s="481"/>
      <c r="BB87" s="481"/>
      <c r="BC87" s="481"/>
      <c r="BD87" s="483"/>
      <c r="BE87" s="481"/>
      <c r="BF87" s="481"/>
      <c r="BG87" s="481"/>
      <c r="BH87" s="483"/>
      <c r="BI87" s="481"/>
      <c r="BJ87" s="156"/>
      <c r="BK87" s="156"/>
      <c r="BL87" s="156"/>
      <c r="BM87" s="156"/>
      <c r="BN87" s="156"/>
      <c r="BO87" s="156"/>
      <c r="BP87" s="157"/>
      <c r="BQ87" s="157"/>
      <c r="BR87" s="157"/>
      <c r="BS87" s="157"/>
      <c r="BT87" s="157"/>
      <c r="BU87" s="157"/>
      <c r="BV87" s="134"/>
      <c r="BW87" s="134"/>
      <c r="BX87" s="134"/>
    </row>
    <row r="88" spans="1:76" ht="25.5" customHeight="1" hidden="1">
      <c r="A88" s="265">
        <f>'Ergebnisse So'!A26</f>
        <v>81</v>
      </c>
      <c r="B88" s="264">
        <f>'Ergebnisse So'!B26</f>
        <v>42617</v>
      </c>
      <c r="C88" s="265" t="str">
        <f>'Ergebnisse So'!C26</f>
        <v>weiblich U12</v>
      </c>
      <c r="D88" s="265" t="str">
        <f>'Ergebnisse So'!D26</f>
        <v>Pl 13-17</v>
      </c>
      <c r="E88" s="265">
        <f>'Ergebnisse So'!E26</f>
        <v>16</v>
      </c>
      <c r="F88" s="265">
        <f>'Ergebnisse So'!F26</f>
        <v>7</v>
      </c>
      <c r="G88" s="493">
        <f>'Ergebnisse So'!G26</f>
        <v>81</v>
      </c>
      <c r="H88" s="493" t="str">
        <f>'Ergebnisse So'!H26</f>
        <v>Hammer SC</v>
      </c>
      <c r="I88" s="493" t="str">
        <f>'Ergebnisse So'!I26</f>
        <v>-</v>
      </c>
      <c r="J88" s="493" t="str">
        <f>'Ergebnisse So'!J26</f>
        <v>TSV Gnutz</v>
      </c>
      <c r="K88" s="493"/>
      <c r="L88" s="493" t="str">
        <f>'Ergebnisse So'!L26</f>
        <v>TV Huntlosen</v>
      </c>
      <c r="M88" s="493" t="str">
        <f>'Ergebnisse So'!M26</f>
        <v>4.Grp. A</v>
      </c>
      <c r="N88" s="493" t="str">
        <f>'Ergebnisse So'!N26</f>
        <v> -</v>
      </c>
      <c r="O88" s="493" t="str">
        <f>'Ergebnisse So'!O26</f>
        <v>4.Grp. B</v>
      </c>
      <c r="P88" s="493" t="str">
        <f>'Ergebnisse So'!P26</f>
        <v>5.Grp. D</v>
      </c>
      <c r="Q88" s="481"/>
      <c r="R88" s="482"/>
      <c r="S88" s="481"/>
      <c r="T88" s="481"/>
      <c r="U88" s="481"/>
      <c r="V88" s="483"/>
      <c r="W88" s="481"/>
      <c r="X88" s="481"/>
      <c r="Y88" s="481"/>
      <c r="Z88" s="483"/>
      <c r="AA88" s="481"/>
      <c r="AB88" s="156"/>
      <c r="AC88" s="156"/>
      <c r="AD88" s="156"/>
      <c r="AE88" s="156"/>
      <c r="AF88" s="156"/>
      <c r="AG88" s="156"/>
      <c r="AH88" s="157"/>
      <c r="AI88" s="157"/>
      <c r="AJ88" s="157"/>
      <c r="AK88" s="157"/>
      <c r="AL88" s="157"/>
      <c r="AM88" s="157"/>
      <c r="AN88" s="278"/>
      <c r="AO88" s="134"/>
      <c r="AP88" s="134"/>
      <c r="AQ88" s="279"/>
      <c r="AR88" s="279"/>
      <c r="AS88" s="503"/>
      <c r="AT88" s="504"/>
      <c r="AU88" s="158"/>
      <c r="AV88" s="504"/>
      <c r="AW88" s="504"/>
      <c r="AX88" s="504"/>
      <c r="AY88" s="481"/>
      <c r="AZ88" s="483"/>
      <c r="BA88" s="481"/>
      <c r="BB88" s="481"/>
      <c r="BC88" s="481"/>
      <c r="BD88" s="483"/>
      <c r="BE88" s="481"/>
      <c r="BF88" s="481"/>
      <c r="BG88" s="481"/>
      <c r="BH88" s="483"/>
      <c r="BI88" s="481"/>
      <c r="BJ88" s="156"/>
      <c r="BK88" s="156"/>
      <c r="BL88" s="156"/>
      <c r="BM88" s="156"/>
      <c r="BN88" s="156"/>
      <c r="BO88" s="156"/>
      <c r="BP88" s="157"/>
      <c r="BQ88" s="157"/>
      <c r="BR88" s="157"/>
      <c r="BS88" s="157"/>
      <c r="BT88" s="157"/>
      <c r="BU88" s="157"/>
      <c r="BV88" s="134"/>
      <c r="BW88" s="134"/>
      <c r="BX88" s="134"/>
    </row>
    <row r="89" spans="1:76" ht="25.5" customHeight="1" hidden="1">
      <c r="A89" s="265">
        <f>'Ergebnisse So'!A27</f>
        <v>82</v>
      </c>
      <c r="B89" s="264">
        <f>'Ergebnisse So'!B27</f>
        <v>42617</v>
      </c>
      <c r="C89" s="265" t="str">
        <f>'Ergebnisse So'!C27</f>
        <v>weiblich U12</v>
      </c>
      <c r="D89" s="265" t="str">
        <f>'Ergebnisse So'!D27</f>
        <v>Pl 13-17</v>
      </c>
      <c r="E89" s="265">
        <f>'Ergebnisse So'!E27</f>
        <v>16</v>
      </c>
      <c r="F89" s="265">
        <f>'Ergebnisse So'!F27</f>
        <v>8</v>
      </c>
      <c r="G89" s="493">
        <f>'Ergebnisse So'!G27</f>
        <v>82</v>
      </c>
      <c r="H89" s="493" t="str">
        <f>'Ergebnisse So'!H27</f>
        <v>TV Unterhaugstett</v>
      </c>
      <c r="I89" s="493" t="str">
        <f>'Ergebnisse So'!I27</f>
        <v>-</v>
      </c>
      <c r="J89" s="493" t="str">
        <f>'Ergebnisse So'!J27</f>
        <v>TuS Wickrath</v>
      </c>
      <c r="K89" s="493"/>
      <c r="L89" s="493" t="str">
        <f>'Ergebnisse So'!L27</f>
        <v>TV Huntlosen</v>
      </c>
      <c r="M89" s="493" t="str">
        <f>'Ergebnisse So'!M27</f>
        <v>4.Grp. C</v>
      </c>
      <c r="N89" s="493" t="str">
        <f>'Ergebnisse So'!N27</f>
        <v> -</v>
      </c>
      <c r="O89" s="493" t="str">
        <f>'Ergebnisse So'!O27</f>
        <v>4.Grp. D</v>
      </c>
      <c r="P89" s="493" t="str">
        <f>'Ergebnisse So'!P27</f>
        <v>5.Grp. D</v>
      </c>
      <c r="Q89" s="481"/>
      <c r="R89" s="482"/>
      <c r="S89" s="481"/>
      <c r="T89" s="481"/>
      <c r="U89" s="481"/>
      <c r="V89" s="483"/>
      <c r="W89" s="481"/>
      <c r="X89" s="481"/>
      <c r="Y89" s="481"/>
      <c r="Z89" s="483"/>
      <c r="AA89" s="481"/>
      <c r="AB89" s="156"/>
      <c r="AC89" s="156"/>
      <c r="AD89" s="156"/>
      <c r="AE89" s="156"/>
      <c r="AF89" s="156"/>
      <c r="AG89" s="156"/>
      <c r="AH89" s="157"/>
      <c r="AI89" s="157"/>
      <c r="AJ89" s="157"/>
      <c r="AK89" s="157"/>
      <c r="AL89" s="157"/>
      <c r="AM89" s="157"/>
      <c r="AN89" s="278"/>
      <c r="AO89" s="134"/>
      <c r="AP89" s="134"/>
      <c r="AQ89" s="279"/>
      <c r="AR89" s="279"/>
      <c r="AS89" s="503"/>
      <c r="AT89" s="504"/>
      <c r="AU89" s="158"/>
      <c r="AV89" s="504"/>
      <c r="AW89" s="504"/>
      <c r="AX89" s="504"/>
      <c r="AY89" s="481"/>
      <c r="AZ89" s="483"/>
      <c r="BA89" s="481"/>
      <c r="BB89" s="481"/>
      <c r="BC89" s="481"/>
      <c r="BD89" s="483"/>
      <c r="BE89" s="481"/>
      <c r="BF89" s="481"/>
      <c r="BG89" s="481"/>
      <c r="BH89" s="483"/>
      <c r="BI89" s="481"/>
      <c r="BJ89" s="156"/>
      <c r="BK89" s="156"/>
      <c r="BL89" s="156"/>
      <c r="BM89" s="156"/>
      <c r="BN89" s="156"/>
      <c r="BO89" s="156"/>
      <c r="BP89" s="157"/>
      <c r="BQ89" s="157"/>
      <c r="BR89" s="157"/>
      <c r="BS89" s="157"/>
      <c r="BT89" s="157"/>
      <c r="BU89" s="157"/>
      <c r="BV89" s="134"/>
      <c r="BW89" s="134"/>
      <c r="BX89" s="134"/>
    </row>
    <row r="90" spans="1:76" ht="25.5" customHeight="1" hidden="1">
      <c r="A90" s="265">
        <f>'Ergebnisse So'!A28</f>
        <v>83</v>
      </c>
      <c r="B90" s="264">
        <f>'Ergebnisse So'!B28</f>
        <v>42617</v>
      </c>
      <c r="C90" s="265" t="str">
        <f>'Ergebnisse So'!C28</f>
        <v>weiblich U12</v>
      </c>
      <c r="D90" s="265" t="str">
        <f>'Ergebnisse So'!D28</f>
        <v>Pl 13-17</v>
      </c>
      <c r="E90" s="265">
        <f>'Ergebnisse So'!E28</f>
        <v>17</v>
      </c>
      <c r="F90" s="265">
        <f>'Ergebnisse So'!F28</f>
        <v>7</v>
      </c>
      <c r="G90" s="493">
        <f>'Ergebnisse So'!G28</f>
        <v>83</v>
      </c>
      <c r="H90" s="493" t="str">
        <f>'Ergebnisse So'!H28</f>
        <v>Hammer SC</v>
      </c>
      <c r="I90" s="493" t="str">
        <f>'Ergebnisse So'!I28</f>
        <v>-</v>
      </c>
      <c r="J90" s="493" t="str">
        <f>'Ergebnisse So'!J28</f>
        <v>TV Huntlosen</v>
      </c>
      <c r="K90" s="493"/>
      <c r="L90" s="493" t="str">
        <f>'Ergebnisse So'!L28</f>
        <v>TuS Wickrath</v>
      </c>
      <c r="M90" s="493" t="str">
        <f>'Ergebnisse So'!M28</f>
        <v>4.Grp. A</v>
      </c>
      <c r="N90" s="493" t="str">
        <f>'Ergebnisse So'!N28</f>
        <v> -</v>
      </c>
      <c r="O90" s="493" t="str">
        <f>'Ergebnisse So'!O28</f>
        <v>5.Grp. D</v>
      </c>
      <c r="P90" s="493" t="str">
        <f>'Ergebnisse So'!P28</f>
        <v>4.Grp. D</v>
      </c>
      <c r="Q90" s="481"/>
      <c r="R90" s="482"/>
      <c r="S90" s="481"/>
      <c r="T90" s="481"/>
      <c r="U90" s="481"/>
      <c r="V90" s="483"/>
      <c r="W90" s="481"/>
      <c r="X90" s="481"/>
      <c r="Y90" s="481"/>
      <c r="Z90" s="483"/>
      <c r="AA90" s="481"/>
      <c r="AB90" s="156"/>
      <c r="AC90" s="156"/>
      <c r="AD90" s="156"/>
      <c r="AE90" s="156"/>
      <c r="AF90" s="156"/>
      <c r="AG90" s="156"/>
      <c r="AH90" s="157"/>
      <c r="AI90" s="157"/>
      <c r="AJ90" s="157"/>
      <c r="AK90" s="157"/>
      <c r="AL90" s="157"/>
      <c r="AM90" s="157"/>
      <c r="AN90" s="278"/>
      <c r="AO90" s="134"/>
      <c r="AP90" s="134"/>
      <c r="AQ90" s="279"/>
      <c r="AR90" s="279"/>
      <c r="AS90" s="503"/>
      <c r="AT90" s="504"/>
      <c r="AU90" s="158"/>
      <c r="AV90" s="504"/>
      <c r="AW90" s="504"/>
      <c r="AX90" s="504"/>
      <c r="AY90" s="481"/>
      <c r="AZ90" s="483"/>
      <c r="BA90" s="481"/>
      <c r="BB90" s="481"/>
      <c r="BC90" s="481"/>
      <c r="BD90" s="483"/>
      <c r="BE90" s="481"/>
      <c r="BF90" s="481"/>
      <c r="BG90" s="481"/>
      <c r="BH90" s="483"/>
      <c r="BI90" s="481"/>
      <c r="BJ90" s="156"/>
      <c r="BK90" s="156"/>
      <c r="BL90" s="156"/>
      <c r="BM90" s="156"/>
      <c r="BN90" s="156"/>
      <c r="BO90" s="156"/>
      <c r="BP90" s="157"/>
      <c r="BQ90" s="157"/>
      <c r="BR90" s="157"/>
      <c r="BS90" s="157"/>
      <c r="BT90" s="157"/>
      <c r="BU90" s="157"/>
      <c r="BV90" s="134"/>
      <c r="BW90" s="134"/>
      <c r="BX90" s="134"/>
    </row>
    <row r="91" spans="1:76" ht="25.5" customHeight="1" hidden="1">
      <c r="A91" s="265">
        <f>'Ergebnisse So'!A29</f>
        <v>84</v>
      </c>
      <c r="B91" s="264">
        <f>'Ergebnisse So'!B29</f>
        <v>42617</v>
      </c>
      <c r="C91" s="265" t="str">
        <f>'Ergebnisse So'!C29</f>
        <v>weiblich U12</v>
      </c>
      <c r="D91" s="265" t="str">
        <f>'Ergebnisse So'!D29</f>
        <v>Pl 13-17</v>
      </c>
      <c r="E91" s="265">
        <f>'Ergebnisse So'!E29</f>
        <v>17</v>
      </c>
      <c r="F91" s="265">
        <f>'Ergebnisse So'!F29</f>
        <v>8</v>
      </c>
      <c r="G91" s="493">
        <f>'Ergebnisse So'!G29</f>
        <v>84</v>
      </c>
      <c r="H91" s="493" t="str">
        <f>'Ergebnisse So'!H29</f>
        <v>TSV Gnutz</v>
      </c>
      <c r="I91" s="493" t="str">
        <f>'Ergebnisse So'!I29</f>
        <v>-</v>
      </c>
      <c r="J91" s="493" t="str">
        <f>'Ergebnisse So'!J29</f>
        <v>TV Unterhaugstett</v>
      </c>
      <c r="K91" s="493"/>
      <c r="L91" s="493" t="str">
        <f>'Ergebnisse So'!L29</f>
        <v>TuS Wickrath</v>
      </c>
      <c r="M91" s="493" t="str">
        <f>'Ergebnisse So'!M29</f>
        <v>4.Grp. B</v>
      </c>
      <c r="N91" s="493" t="str">
        <f>'Ergebnisse So'!N29</f>
        <v> -</v>
      </c>
      <c r="O91" s="493" t="str">
        <f>'Ergebnisse So'!O29</f>
        <v>4.Grp. C</v>
      </c>
      <c r="P91" s="493" t="str">
        <f>'Ergebnisse So'!P29</f>
        <v>4.Grp. D</v>
      </c>
      <c r="Q91" s="481"/>
      <c r="R91" s="482"/>
      <c r="S91" s="481"/>
      <c r="T91" s="481"/>
      <c r="U91" s="481"/>
      <c r="V91" s="483"/>
      <c r="W91" s="481"/>
      <c r="X91" s="481"/>
      <c r="Y91" s="481"/>
      <c r="Z91" s="483"/>
      <c r="AA91" s="481"/>
      <c r="AB91" s="156"/>
      <c r="AC91" s="156"/>
      <c r="AD91" s="156"/>
      <c r="AE91" s="156"/>
      <c r="AF91" s="156"/>
      <c r="AG91" s="156"/>
      <c r="AH91" s="157"/>
      <c r="AI91" s="157"/>
      <c r="AJ91" s="157"/>
      <c r="AK91" s="157"/>
      <c r="AL91" s="157"/>
      <c r="AM91" s="157"/>
      <c r="AN91" s="278"/>
      <c r="AO91" s="134"/>
      <c r="AP91" s="134"/>
      <c r="AQ91" s="279"/>
      <c r="AR91" s="279"/>
      <c r="AS91" s="503"/>
      <c r="AT91" s="504"/>
      <c r="AU91" s="158"/>
      <c r="AV91" s="504"/>
      <c r="AW91" s="504"/>
      <c r="AX91" s="504"/>
      <c r="AY91" s="481"/>
      <c r="AZ91" s="483"/>
      <c r="BA91" s="481"/>
      <c r="BB91" s="481"/>
      <c r="BC91" s="481"/>
      <c r="BD91" s="483"/>
      <c r="BE91" s="481"/>
      <c r="BF91" s="481"/>
      <c r="BG91" s="481"/>
      <c r="BH91" s="483"/>
      <c r="BI91" s="481"/>
      <c r="BJ91" s="156"/>
      <c r="BK91" s="156"/>
      <c r="BL91" s="156"/>
      <c r="BM91" s="156"/>
      <c r="BN91" s="156"/>
      <c r="BO91" s="156"/>
      <c r="BP91" s="157"/>
      <c r="BQ91" s="157"/>
      <c r="BR91" s="157"/>
      <c r="BS91" s="157"/>
      <c r="BT91" s="157"/>
      <c r="BU91" s="157"/>
      <c r="BV91" s="134"/>
      <c r="BW91" s="134"/>
      <c r="BX91" s="134"/>
    </row>
    <row r="92" spans="1:76" ht="25.5" customHeight="1" hidden="1">
      <c r="A92" s="265">
        <f>'Ergebnisse So'!A30</f>
        <v>85</v>
      </c>
      <c r="B92" s="264">
        <f>'Ergebnisse So'!B30</f>
        <v>42617</v>
      </c>
      <c r="C92" s="265" t="str">
        <f>'Ergebnisse So'!C30</f>
        <v>weiblich U12</v>
      </c>
      <c r="D92" s="265" t="str">
        <f>'Ergebnisse So'!D30</f>
        <v>Pl 13-17</v>
      </c>
      <c r="E92" s="265">
        <f>'Ergebnisse So'!E30</f>
        <v>18</v>
      </c>
      <c r="F92" s="265">
        <f>'Ergebnisse So'!F30</f>
        <v>7</v>
      </c>
      <c r="G92" s="493">
        <f>'Ergebnisse So'!G30</f>
        <v>85</v>
      </c>
      <c r="H92" s="493" t="str">
        <f>'Ergebnisse So'!H34</f>
        <v>TuS Wickrath</v>
      </c>
      <c r="I92" s="493" t="str">
        <f>'Ergebnisse So'!I34</f>
        <v>-</v>
      </c>
      <c r="J92" s="493" t="str">
        <f>'Ergebnisse So'!J34</f>
        <v>TV Huntlosen</v>
      </c>
      <c r="K92" s="493"/>
      <c r="L92" s="493" t="str">
        <f>'Ergebnisse So'!L34</f>
        <v>TSV Gnutz</v>
      </c>
      <c r="M92" s="493" t="str">
        <f>'Ergebnisse So'!M30</f>
        <v>4.Grp. C</v>
      </c>
      <c r="N92" s="493" t="str">
        <f>'Ergebnisse So'!N30</f>
        <v> -</v>
      </c>
      <c r="O92" s="493" t="str">
        <f>'Ergebnisse So'!O30</f>
        <v>5.Grp. D</v>
      </c>
      <c r="P92" s="493" t="str">
        <f>'Ergebnisse So'!P30</f>
        <v>4.Grp. A</v>
      </c>
      <c r="Q92" s="481"/>
      <c r="R92" s="482"/>
      <c r="S92" s="481"/>
      <c r="T92" s="481"/>
      <c r="U92" s="481"/>
      <c r="V92" s="483"/>
      <c r="W92" s="481"/>
      <c r="X92" s="481"/>
      <c r="Y92" s="481"/>
      <c r="Z92" s="483"/>
      <c r="AA92" s="481"/>
      <c r="AB92" s="156"/>
      <c r="AC92" s="156"/>
      <c r="AD92" s="156"/>
      <c r="AE92" s="156"/>
      <c r="AF92" s="156"/>
      <c r="AG92" s="156"/>
      <c r="AH92" s="157"/>
      <c r="AI92" s="157"/>
      <c r="AJ92" s="157"/>
      <c r="AK92" s="157"/>
      <c r="AL92" s="157"/>
      <c r="AM92" s="157"/>
      <c r="AN92" s="278"/>
      <c r="AO92" s="134"/>
      <c r="AP92" s="134"/>
      <c r="AQ92" s="279"/>
      <c r="AR92" s="279"/>
      <c r="AS92" s="503"/>
      <c r="AT92" s="504"/>
      <c r="AU92" s="158"/>
      <c r="AV92" s="504"/>
      <c r="AW92" s="504"/>
      <c r="AX92" s="504"/>
      <c r="AY92" s="481"/>
      <c r="AZ92" s="483"/>
      <c r="BA92" s="481"/>
      <c r="BB92" s="481"/>
      <c r="BC92" s="481"/>
      <c r="BD92" s="483"/>
      <c r="BE92" s="481"/>
      <c r="BF92" s="481"/>
      <c r="BG92" s="481"/>
      <c r="BH92" s="483"/>
      <c r="BI92" s="481"/>
      <c r="BJ92" s="156"/>
      <c r="BK92" s="156"/>
      <c r="BL92" s="156"/>
      <c r="BM92" s="156"/>
      <c r="BN92" s="156"/>
      <c r="BO92" s="156"/>
      <c r="BP92" s="157"/>
      <c r="BQ92" s="157"/>
      <c r="BR92" s="157"/>
      <c r="BS92" s="157"/>
      <c r="BT92" s="157"/>
      <c r="BU92" s="157"/>
      <c r="BV92" s="134"/>
      <c r="BW92" s="134"/>
      <c r="BX92" s="134"/>
    </row>
    <row r="93" spans="1:76" ht="25.5" customHeight="1" hidden="1">
      <c r="A93" s="265">
        <f>'Ergebnisse So'!A31</f>
        <v>86</v>
      </c>
      <c r="B93" s="264">
        <f>'Ergebnisse So'!B31</f>
        <v>42617</v>
      </c>
      <c r="C93" s="265" t="str">
        <f>'Ergebnisse So'!C31</f>
        <v>weiblich U12</v>
      </c>
      <c r="D93" s="265" t="str">
        <f>'Ergebnisse So'!D31</f>
        <v>Pl 13-17</v>
      </c>
      <c r="E93" s="265">
        <f>'Ergebnisse So'!E31</f>
        <v>18</v>
      </c>
      <c r="F93" s="265">
        <f>'Ergebnisse So'!F31</f>
        <v>8</v>
      </c>
      <c r="G93" s="493">
        <f>'Ergebnisse So'!G31</f>
        <v>86</v>
      </c>
      <c r="H93" s="493" t="str">
        <f>'Ergebnisse So'!H35</f>
        <v>Hammer SC</v>
      </c>
      <c r="I93" s="493" t="str">
        <f>'Ergebnisse So'!I35</f>
        <v>-</v>
      </c>
      <c r="J93" s="493" t="str">
        <f>'Ergebnisse So'!J35</f>
        <v>TV Unterhaugstett</v>
      </c>
      <c r="K93" s="493"/>
      <c r="L93" s="493" t="str">
        <f>'Ergebnisse So'!L35</f>
        <v>TSV Gnutz</v>
      </c>
      <c r="M93" s="493" t="str">
        <f>'Ergebnisse So'!M31</f>
        <v>4.Grp. B</v>
      </c>
      <c r="N93" s="493" t="str">
        <f>'Ergebnisse So'!N31</f>
        <v> -</v>
      </c>
      <c r="O93" s="493" t="str">
        <f>'Ergebnisse So'!O31</f>
        <v>4.Grp. D</v>
      </c>
      <c r="P93" s="493" t="str">
        <f>'Ergebnisse So'!P31</f>
        <v>4.Grp. A</v>
      </c>
      <c r="Q93" s="481"/>
      <c r="R93" s="482"/>
      <c r="S93" s="481"/>
      <c r="T93" s="481"/>
      <c r="U93" s="481"/>
      <c r="V93" s="483"/>
      <c r="W93" s="481"/>
      <c r="X93" s="481"/>
      <c r="Y93" s="481"/>
      <c r="Z93" s="483"/>
      <c r="AA93" s="481"/>
      <c r="AB93" s="156"/>
      <c r="AC93" s="156"/>
      <c r="AD93" s="156"/>
      <c r="AE93" s="156"/>
      <c r="AF93" s="156"/>
      <c r="AG93" s="156"/>
      <c r="AH93" s="157"/>
      <c r="AI93" s="157"/>
      <c r="AJ93" s="157"/>
      <c r="AK93" s="157"/>
      <c r="AL93" s="157"/>
      <c r="AM93" s="157"/>
      <c r="AN93" s="278"/>
      <c r="AO93" s="134"/>
      <c r="AP93" s="134"/>
      <c r="AQ93" s="279"/>
      <c r="AR93" s="279"/>
      <c r="AS93" s="503"/>
      <c r="AT93" s="504"/>
      <c r="AU93" s="158"/>
      <c r="AV93" s="504"/>
      <c r="AW93" s="504"/>
      <c r="AX93" s="504"/>
      <c r="AY93" s="481"/>
      <c r="AZ93" s="483"/>
      <c r="BA93" s="481"/>
      <c r="BB93" s="481"/>
      <c r="BC93" s="481"/>
      <c r="BD93" s="483"/>
      <c r="BE93" s="481"/>
      <c r="BF93" s="481"/>
      <c r="BG93" s="481"/>
      <c r="BH93" s="483"/>
      <c r="BI93" s="481"/>
      <c r="BJ93" s="156"/>
      <c r="BK93" s="156"/>
      <c r="BL93" s="156"/>
      <c r="BM93" s="156"/>
      <c r="BN93" s="156"/>
      <c r="BO93" s="156"/>
      <c r="BP93" s="157"/>
      <c r="BQ93" s="157"/>
      <c r="BR93" s="157"/>
      <c r="BS93" s="157"/>
      <c r="BT93" s="157"/>
      <c r="BU93" s="157"/>
      <c r="BV93" s="134"/>
      <c r="BW93" s="134"/>
      <c r="BX93" s="134"/>
    </row>
    <row r="94" spans="1:76" ht="25.5" customHeight="1" hidden="1">
      <c r="A94" s="265">
        <f>'Ergebnisse So'!A32</f>
        <v>87</v>
      </c>
      <c r="B94" s="264">
        <f>'Ergebnisse So'!B32</f>
        <v>42617</v>
      </c>
      <c r="C94" s="265" t="str">
        <f>'Ergebnisse So'!C32</f>
        <v>weiblich U12</v>
      </c>
      <c r="D94" s="265" t="str">
        <f>'Ergebnisse So'!D32</f>
        <v>Pl 13-17</v>
      </c>
      <c r="E94" s="265">
        <f>'Ergebnisse So'!E32</f>
        <v>19</v>
      </c>
      <c r="F94" s="265">
        <f>'Ergebnisse So'!F32</f>
        <v>7</v>
      </c>
      <c r="G94" s="493">
        <f>'Ergebnisse So'!G32</f>
        <v>87</v>
      </c>
      <c r="H94" s="493" t="str">
        <f>'Ergebnisse So'!H32</f>
        <v>TSV Gnutz</v>
      </c>
      <c r="I94" s="493" t="str">
        <f>'Ergebnisse So'!I32</f>
        <v>-</v>
      </c>
      <c r="J94" s="493" t="str">
        <f>'Ergebnisse So'!J32</f>
        <v>TV Huntlosen</v>
      </c>
      <c r="K94" s="493"/>
      <c r="L94" s="493" t="str">
        <f>'Ergebnisse So'!L32</f>
        <v>TV Unterhaugstett</v>
      </c>
      <c r="M94" s="493" t="str">
        <f>'Ergebnisse So'!M32</f>
        <v>4.Grp. B</v>
      </c>
      <c r="N94" s="493" t="str">
        <f>'Ergebnisse So'!N32</f>
        <v> -</v>
      </c>
      <c r="O94" s="493" t="str">
        <f>'Ergebnisse So'!O32</f>
        <v>5.Grp. D</v>
      </c>
      <c r="P94" s="493" t="str">
        <f>'Ergebnisse So'!P32</f>
        <v>4.Grp. C</v>
      </c>
      <c r="Q94" s="481"/>
      <c r="R94" s="482"/>
      <c r="S94" s="481"/>
      <c r="T94" s="481"/>
      <c r="U94" s="481"/>
      <c r="V94" s="483"/>
      <c r="W94" s="481"/>
      <c r="X94" s="481"/>
      <c r="Y94" s="481"/>
      <c r="Z94" s="483"/>
      <c r="AA94" s="481"/>
      <c r="AB94" s="156"/>
      <c r="AC94" s="156"/>
      <c r="AD94" s="156"/>
      <c r="AE94" s="156"/>
      <c r="AF94" s="156"/>
      <c r="AG94" s="156"/>
      <c r="AH94" s="157"/>
      <c r="AI94" s="157"/>
      <c r="AJ94" s="157"/>
      <c r="AK94" s="157"/>
      <c r="AL94" s="157"/>
      <c r="AM94" s="157"/>
      <c r="AN94" s="278"/>
      <c r="AO94" s="134"/>
      <c r="AP94" s="134"/>
      <c r="AQ94" s="279"/>
      <c r="AR94" s="279"/>
      <c r="AS94" s="503"/>
      <c r="AT94" s="504"/>
      <c r="AU94" s="158"/>
      <c r="AV94" s="504"/>
      <c r="AW94" s="504"/>
      <c r="AX94" s="504"/>
      <c r="AY94" s="481"/>
      <c r="AZ94" s="483"/>
      <c r="BA94" s="481"/>
      <c r="BB94" s="481"/>
      <c r="BC94" s="481"/>
      <c r="BD94" s="483"/>
      <c r="BE94" s="481"/>
      <c r="BF94" s="481"/>
      <c r="BG94" s="481"/>
      <c r="BH94" s="483"/>
      <c r="BI94" s="481"/>
      <c r="BJ94" s="156"/>
      <c r="BK94" s="156"/>
      <c r="BL94" s="156"/>
      <c r="BM94" s="156"/>
      <c r="BN94" s="156"/>
      <c r="BO94" s="156"/>
      <c r="BP94" s="157"/>
      <c r="BQ94" s="157"/>
      <c r="BR94" s="157"/>
      <c r="BS94" s="157"/>
      <c r="BT94" s="157"/>
      <c r="BU94" s="157"/>
      <c r="BV94" s="134"/>
      <c r="BW94" s="134"/>
      <c r="BX94" s="134"/>
    </row>
    <row r="95" spans="1:76" ht="25.5" customHeight="1" hidden="1">
      <c r="A95" s="265">
        <f>'Ergebnisse So'!A33</f>
        <v>88</v>
      </c>
      <c r="B95" s="264">
        <f>'Ergebnisse So'!B33</f>
        <v>42617</v>
      </c>
      <c r="C95" s="265" t="str">
        <f>'Ergebnisse So'!C33</f>
        <v>weiblich U12</v>
      </c>
      <c r="D95" s="265" t="str">
        <f>'Ergebnisse So'!D33</f>
        <v>Pl 13-17</v>
      </c>
      <c r="E95" s="265">
        <f>'Ergebnisse So'!E33</f>
        <v>19</v>
      </c>
      <c r="F95" s="265">
        <f>'Ergebnisse So'!F33</f>
        <v>8</v>
      </c>
      <c r="G95" s="493">
        <f>'Ergebnisse So'!G33</f>
        <v>88</v>
      </c>
      <c r="H95" s="493" t="str">
        <f>'Ergebnisse So'!H33</f>
        <v>Hammer SC</v>
      </c>
      <c r="I95" s="493" t="str">
        <f>'Ergebnisse So'!I33</f>
        <v>-</v>
      </c>
      <c r="J95" s="493" t="str">
        <f>'Ergebnisse So'!J33</f>
        <v>TuS Wickrath</v>
      </c>
      <c r="K95" s="493"/>
      <c r="L95" s="493" t="str">
        <f>'Ergebnisse So'!L33</f>
        <v>TV Unterhaugstett</v>
      </c>
      <c r="M95" s="493" t="str">
        <f>'Ergebnisse So'!M33</f>
        <v>4.Grp. A</v>
      </c>
      <c r="N95" s="493" t="str">
        <f>'Ergebnisse So'!N33</f>
        <v> -</v>
      </c>
      <c r="O95" s="493" t="str">
        <f>'Ergebnisse So'!O33</f>
        <v>4.Grp. D</v>
      </c>
      <c r="P95" s="493" t="str">
        <f>'Ergebnisse So'!P33</f>
        <v>4.Grp. C</v>
      </c>
      <c r="Q95" s="481"/>
      <c r="R95" s="482"/>
      <c r="S95" s="481"/>
      <c r="T95" s="481"/>
      <c r="U95" s="481"/>
      <c r="V95" s="483"/>
      <c r="W95" s="481"/>
      <c r="X95" s="481"/>
      <c r="Y95" s="481"/>
      <c r="Z95" s="483"/>
      <c r="AA95" s="481"/>
      <c r="AB95" s="156"/>
      <c r="AC95" s="156"/>
      <c r="AD95" s="156"/>
      <c r="AE95" s="156"/>
      <c r="AF95" s="156"/>
      <c r="AG95" s="156"/>
      <c r="AH95" s="157"/>
      <c r="AI95" s="157"/>
      <c r="AJ95" s="157"/>
      <c r="AK95" s="157"/>
      <c r="AL95" s="157"/>
      <c r="AM95" s="157"/>
      <c r="AN95" s="278"/>
      <c r="AO95" s="134"/>
      <c r="AP95" s="134"/>
      <c r="AQ95" s="279"/>
      <c r="AR95" s="279"/>
      <c r="AS95" s="503"/>
      <c r="AT95" s="504"/>
      <c r="AU95" s="158"/>
      <c r="AV95" s="504"/>
      <c r="AW95" s="504"/>
      <c r="AX95" s="504"/>
      <c r="AY95" s="481"/>
      <c r="AZ95" s="483"/>
      <c r="BA95" s="481"/>
      <c r="BB95" s="481"/>
      <c r="BC95" s="481"/>
      <c r="BD95" s="483"/>
      <c r="BE95" s="481"/>
      <c r="BF95" s="481"/>
      <c r="BG95" s="481"/>
      <c r="BH95" s="483"/>
      <c r="BI95" s="481"/>
      <c r="BJ95" s="156"/>
      <c r="BK95" s="156"/>
      <c r="BL95" s="156"/>
      <c r="BM95" s="156"/>
      <c r="BN95" s="156"/>
      <c r="BO95" s="156"/>
      <c r="BP95" s="157"/>
      <c r="BQ95" s="157"/>
      <c r="BR95" s="157"/>
      <c r="BS95" s="157"/>
      <c r="BT95" s="157"/>
      <c r="BU95" s="157"/>
      <c r="BV95" s="134"/>
      <c r="BW95" s="134"/>
      <c r="BX95" s="134"/>
    </row>
    <row r="96" spans="1:76" ht="25.5" customHeight="1" hidden="1">
      <c r="A96" s="265">
        <f>'Ergebnisse So'!A34</f>
        <v>89</v>
      </c>
      <c r="B96" s="264">
        <f>'Ergebnisse So'!B34</f>
        <v>42617</v>
      </c>
      <c r="C96" s="265" t="str">
        <f>'Ergebnisse So'!C34</f>
        <v>weiblich U12</v>
      </c>
      <c r="D96" s="265" t="str">
        <f>'Ergebnisse So'!D34</f>
        <v>Pl 13-17</v>
      </c>
      <c r="E96" s="265">
        <f>'Ergebnisse So'!E34</f>
        <v>20</v>
      </c>
      <c r="F96" s="265">
        <f>'Ergebnisse So'!F34</f>
        <v>7</v>
      </c>
      <c r="G96" s="493">
        <f>'Ergebnisse So'!G34</f>
        <v>89</v>
      </c>
      <c r="H96" s="493" t="str">
        <f>'Ergebnisse So'!H30</f>
        <v>TV Unterhaugstett</v>
      </c>
      <c r="I96" s="493" t="str">
        <f>'Ergebnisse So'!I30</f>
        <v>-</v>
      </c>
      <c r="J96" s="493" t="str">
        <f>'Ergebnisse So'!J30</f>
        <v>TV Huntlosen</v>
      </c>
      <c r="K96" s="493"/>
      <c r="L96" s="493" t="str">
        <f>'Ergebnisse So'!L30</f>
        <v>Hammer SC</v>
      </c>
      <c r="M96" s="493" t="str">
        <f>'Ergebnisse So'!M34</f>
        <v>4.Grp. D</v>
      </c>
      <c r="N96" s="493" t="str">
        <f>'Ergebnisse So'!N34</f>
        <v> -</v>
      </c>
      <c r="O96" s="493" t="str">
        <f>'Ergebnisse So'!O34</f>
        <v>5.Grp. D</v>
      </c>
      <c r="P96" s="493" t="str">
        <f>'Ergebnisse So'!P34</f>
        <v>4.Grp. B</v>
      </c>
      <c r="Q96" s="481"/>
      <c r="R96" s="482"/>
      <c r="S96" s="481"/>
      <c r="T96" s="481"/>
      <c r="U96" s="481"/>
      <c r="V96" s="483"/>
      <c r="W96" s="481"/>
      <c r="X96" s="481"/>
      <c r="Y96" s="481"/>
      <c r="Z96" s="483"/>
      <c r="AA96" s="481"/>
      <c r="AB96" s="156"/>
      <c r="AC96" s="156"/>
      <c r="AD96" s="156"/>
      <c r="AE96" s="156"/>
      <c r="AF96" s="156"/>
      <c r="AG96" s="156"/>
      <c r="AH96" s="157"/>
      <c r="AI96" s="157"/>
      <c r="AJ96" s="157"/>
      <c r="AK96" s="157"/>
      <c r="AL96" s="157"/>
      <c r="AM96" s="157"/>
      <c r="AN96" s="278"/>
      <c r="AO96" s="134"/>
      <c r="AP96" s="134"/>
      <c r="AQ96" s="279"/>
      <c r="AR96" s="279"/>
      <c r="AS96" s="503"/>
      <c r="AT96" s="504"/>
      <c r="AU96" s="158"/>
      <c r="AV96" s="504"/>
      <c r="AW96" s="504"/>
      <c r="AX96" s="504"/>
      <c r="AY96" s="481"/>
      <c r="AZ96" s="483"/>
      <c r="BA96" s="481"/>
      <c r="BB96" s="481"/>
      <c r="BC96" s="481"/>
      <c r="BD96" s="483"/>
      <c r="BE96" s="481"/>
      <c r="BF96" s="481"/>
      <c r="BG96" s="481"/>
      <c r="BH96" s="483"/>
      <c r="BI96" s="481"/>
      <c r="BJ96" s="156"/>
      <c r="BK96" s="156"/>
      <c r="BL96" s="156"/>
      <c r="BM96" s="156"/>
      <c r="BN96" s="156"/>
      <c r="BO96" s="156"/>
      <c r="BP96" s="157"/>
      <c r="BQ96" s="157"/>
      <c r="BR96" s="157"/>
      <c r="BS96" s="157"/>
      <c r="BT96" s="157"/>
      <c r="BU96" s="157"/>
      <c r="BV96" s="134"/>
      <c r="BW96" s="134"/>
      <c r="BX96" s="134"/>
    </row>
    <row r="97" spans="1:76" ht="25.5" customHeight="1" hidden="1">
      <c r="A97" s="265">
        <f>'Ergebnisse So'!A35</f>
        <v>90</v>
      </c>
      <c r="B97" s="264">
        <f>'Ergebnisse So'!B35</f>
        <v>42617</v>
      </c>
      <c r="C97" s="265" t="str">
        <f>'Ergebnisse So'!C35</f>
        <v>weiblich U12</v>
      </c>
      <c r="D97" s="265" t="str">
        <f>'Ergebnisse So'!D35</f>
        <v>Pl 13-17</v>
      </c>
      <c r="E97" s="265">
        <f>'Ergebnisse So'!E35</f>
        <v>20</v>
      </c>
      <c r="F97" s="265">
        <f>'Ergebnisse So'!F35</f>
        <v>8</v>
      </c>
      <c r="G97" s="493">
        <f>'Ergebnisse So'!G35</f>
        <v>90</v>
      </c>
      <c r="H97" s="493" t="str">
        <f>'Ergebnisse So'!H31</f>
        <v>TSV Gnutz</v>
      </c>
      <c r="I97" s="493" t="str">
        <f>'Ergebnisse So'!I31</f>
        <v>-</v>
      </c>
      <c r="J97" s="493" t="str">
        <f>'Ergebnisse So'!J31</f>
        <v>TuS Wickrath</v>
      </c>
      <c r="K97" s="493"/>
      <c r="L97" s="493" t="str">
        <f>'Ergebnisse So'!L31</f>
        <v>Hammer SC</v>
      </c>
      <c r="M97" s="493" t="str">
        <f>'Ergebnisse So'!M35</f>
        <v>4.Grp. A</v>
      </c>
      <c r="N97" s="493" t="str">
        <f>'Ergebnisse So'!N35</f>
        <v> -</v>
      </c>
      <c r="O97" s="493" t="str">
        <f>'Ergebnisse So'!O35</f>
        <v>4.Grp. C</v>
      </c>
      <c r="P97" s="493" t="str">
        <f>'Ergebnisse So'!P35</f>
        <v>4.Grp. B</v>
      </c>
      <c r="Q97" s="481"/>
      <c r="R97" s="482"/>
      <c r="S97" s="481"/>
      <c r="T97" s="481"/>
      <c r="U97" s="481"/>
      <c r="V97" s="483"/>
      <c r="W97" s="481"/>
      <c r="X97" s="481"/>
      <c r="Y97" s="481"/>
      <c r="Z97" s="483"/>
      <c r="AA97" s="481"/>
      <c r="AB97" s="156"/>
      <c r="AC97" s="156"/>
      <c r="AD97" s="156"/>
      <c r="AE97" s="156"/>
      <c r="AF97" s="156"/>
      <c r="AG97" s="156"/>
      <c r="AH97" s="157"/>
      <c r="AI97" s="157"/>
      <c r="AJ97" s="157"/>
      <c r="AK97" s="157"/>
      <c r="AL97" s="157"/>
      <c r="AM97" s="157"/>
      <c r="AN97" s="278"/>
      <c r="AO97" s="134"/>
      <c r="AP97" s="134"/>
      <c r="AQ97" s="279"/>
      <c r="AR97" s="279"/>
      <c r="AS97" s="503"/>
      <c r="AT97" s="504"/>
      <c r="AU97" s="158"/>
      <c r="AV97" s="504"/>
      <c r="AW97" s="504"/>
      <c r="AX97" s="504"/>
      <c r="AY97" s="481"/>
      <c r="AZ97" s="483"/>
      <c r="BA97" s="481"/>
      <c r="BB97" s="481"/>
      <c r="BC97" s="481"/>
      <c r="BD97" s="483"/>
      <c r="BE97" s="481"/>
      <c r="BF97" s="481"/>
      <c r="BG97" s="481"/>
      <c r="BH97" s="483"/>
      <c r="BI97" s="481"/>
      <c r="BJ97" s="156"/>
      <c r="BK97" s="156"/>
      <c r="BL97" s="156"/>
      <c r="BM97" s="156"/>
      <c r="BN97" s="156"/>
      <c r="BO97" s="156"/>
      <c r="BP97" s="157"/>
      <c r="BQ97" s="157"/>
      <c r="BR97" s="157"/>
      <c r="BS97" s="157"/>
      <c r="BT97" s="157"/>
      <c r="BU97" s="157"/>
      <c r="BV97" s="134"/>
      <c r="BW97" s="134"/>
      <c r="BX97" s="134"/>
    </row>
    <row r="98" spans="7:73" ht="25.5" customHeight="1" hidden="1">
      <c r="G98" s="567" t="str">
        <f>IF('Gruppe A'!AL$24=0,"",IF('Gruppe A'!AL$24=21,"","Achtung!  Punktgleichheit in Gruppe A"))</f>
        <v>Achtung!  Punktgleichheit in Gruppe A</v>
      </c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158"/>
      <c r="AO98" s="158"/>
      <c r="AP98" s="158"/>
      <c r="AQ98" s="273"/>
      <c r="AR98" s="273"/>
      <c r="AS98" s="567">
        <f>IF('Gruppe C'!AX$24=0,"",IF('Gruppe C'!AX$24=21,"","Achtung!  Punktgleichheit in Gruppe C"))</f>
      </c>
      <c r="AT98" s="567"/>
      <c r="AU98" s="567"/>
      <c r="AV98" s="567"/>
      <c r="AW98" s="567"/>
      <c r="AX98" s="567"/>
      <c r="AY98" s="567"/>
      <c r="AZ98" s="567"/>
      <c r="BA98" s="567"/>
      <c r="BB98" s="567"/>
      <c r="BC98" s="567"/>
      <c r="BD98" s="567"/>
      <c r="BE98" s="567"/>
      <c r="BF98" s="567"/>
      <c r="BG98" s="567"/>
      <c r="BH98" s="567"/>
      <c r="BI98" s="567"/>
      <c r="BJ98" s="567"/>
      <c r="BK98" s="567"/>
      <c r="BL98" s="567"/>
      <c r="BM98" s="567"/>
      <c r="BN98" s="567"/>
      <c r="BO98" s="567"/>
      <c r="BP98" s="567"/>
      <c r="BQ98" s="567"/>
      <c r="BR98" s="567"/>
      <c r="BS98" s="567"/>
      <c r="BT98" s="567"/>
      <c r="BU98" s="567"/>
    </row>
    <row r="99" spans="7:73" ht="25.5" customHeight="1" hidden="1">
      <c r="G99" s="568" t="str">
        <f>IF('Gruppe A'!AL$24=0,"",IF('Gruppe A'!AL$24=21,"","Bitte Platzierung selbst ermitteln"))</f>
        <v>Bitte Platzierung selbst ermitteln</v>
      </c>
      <c r="H99" s="568"/>
      <c r="I99" s="568"/>
      <c r="J99" s="568"/>
      <c r="K99" s="568"/>
      <c r="L99" s="568"/>
      <c r="M99" s="568"/>
      <c r="N99" s="568"/>
      <c r="O99" s="568"/>
      <c r="P99" s="568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  <c r="AK99" s="568"/>
      <c r="AL99" s="568"/>
      <c r="AM99" s="568"/>
      <c r="AN99" s="158"/>
      <c r="AO99" s="158"/>
      <c r="AP99" s="158"/>
      <c r="AQ99" s="273"/>
      <c r="AR99" s="273"/>
      <c r="AS99" s="568">
        <f>IF('Gruppe C'!AX$24=0,"",IF('Gruppe C'!AX$24=21,"","Bitte Platzierung selbst ermitteln"))</f>
      </c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68"/>
      <c r="BJ99" s="568"/>
      <c r="BK99" s="568"/>
      <c r="BL99" s="568"/>
      <c r="BM99" s="568"/>
      <c r="BN99" s="568"/>
      <c r="BO99" s="568"/>
      <c r="BP99" s="568"/>
      <c r="BQ99" s="568"/>
      <c r="BR99" s="568"/>
      <c r="BS99" s="568"/>
      <c r="BT99" s="568"/>
      <c r="BU99" s="568"/>
    </row>
    <row r="100" spans="7:67" ht="25.5" customHeight="1">
      <c r="G100" s="270"/>
      <c r="H100" s="153"/>
      <c r="I100" s="155"/>
      <c r="J100" s="153"/>
      <c r="K100" s="153"/>
      <c r="L100" s="153"/>
      <c r="M100" s="153"/>
      <c r="N100" s="153"/>
      <c r="O100" s="153"/>
      <c r="P100" s="153"/>
      <c r="Q100" s="156"/>
      <c r="R100" s="154"/>
      <c r="S100" s="156"/>
      <c r="T100" s="156"/>
      <c r="U100" s="156"/>
      <c r="V100" s="154"/>
      <c r="W100" s="156"/>
      <c r="X100" s="156"/>
      <c r="Y100" s="156"/>
      <c r="Z100" s="154"/>
      <c r="AA100" s="156"/>
      <c r="AB100" s="156"/>
      <c r="AC100" s="156"/>
      <c r="AD100" s="156"/>
      <c r="AE100" s="156"/>
      <c r="AF100" s="156"/>
      <c r="AG100" s="156"/>
      <c r="AH100" s="156"/>
      <c r="AI100" s="157"/>
      <c r="AJ100" s="156"/>
      <c r="AK100" s="156"/>
      <c r="AL100" s="157"/>
      <c r="AM100" s="156"/>
      <c r="AN100" s="158"/>
      <c r="AO100" s="158"/>
      <c r="AP100" s="158"/>
      <c r="AQ100" s="273"/>
      <c r="AR100" s="273"/>
      <c r="AS100" s="276"/>
      <c r="AT100" s="159"/>
      <c r="AU100" s="155"/>
      <c r="AV100" s="155"/>
      <c r="AW100" s="155"/>
      <c r="AX100" s="155"/>
      <c r="AY100" s="158"/>
      <c r="AZ100" s="154"/>
      <c r="BA100" s="158"/>
      <c r="BB100" s="158"/>
      <c r="BC100" s="158"/>
      <c r="BD100" s="154"/>
      <c r="BE100" s="158"/>
      <c r="BF100" s="158"/>
      <c r="BG100" s="158"/>
      <c r="BH100" s="154"/>
      <c r="BI100" s="158"/>
      <c r="BJ100" s="158"/>
      <c r="BK100" s="158"/>
      <c r="BL100" s="158"/>
      <c r="BM100" s="158"/>
      <c r="BN100" s="158"/>
      <c r="BO100" s="158"/>
    </row>
    <row r="101" spans="7:46" ht="25.5" customHeight="1">
      <c r="G101" s="267" t="s">
        <v>25</v>
      </c>
      <c r="H101" s="136"/>
      <c r="AB101" s="156"/>
      <c r="AC101" s="156"/>
      <c r="AD101" s="156"/>
      <c r="AE101" s="156"/>
      <c r="AF101" s="156"/>
      <c r="AG101" s="156"/>
      <c r="AH101" s="160"/>
      <c r="AI101" s="160"/>
      <c r="AJ101" s="160"/>
      <c r="AK101" s="156"/>
      <c r="AL101" s="157"/>
      <c r="AM101" s="156"/>
      <c r="AS101" s="267" t="s">
        <v>24</v>
      </c>
      <c r="AT101" s="136"/>
    </row>
    <row r="102" spans="2:73" ht="25.5" customHeight="1">
      <c r="B102" s="133" t="s">
        <v>149</v>
      </c>
      <c r="C102" s="133" t="s">
        <v>48</v>
      </c>
      <c r="D102" s="133" t="s">
        <v>151</v>
      </c>
      <c r="E102" s="266" t="s">
        <v>2</v>
      </c>
      <c r="F102" s="266" t="s">
        <v>53</v>
      </c>
      <c r="G102" s="265" t="s">
        <v>31</v>
      </c>
      <c r="Q102" s="569" t="s">
        <v>20</v>
      </c>
      <c r="R102" s="570"/>
      <c r="S102" s="571"/>
      <c r="T102" s="137"/>
      <c r="U102" s="569" t="s">
        <v>21</v>
      </c>
      <c r="V102" s="570"/>
      <c r="W102" s="571"/>
      <c r="X102" s="137"/>
      <c r="Y102" s="569" t="s">
        <v>22</v>
      </c>
      <c r="Z102" s="570"/>
      <c r="AA102" s="571"/>
      <c r="AB102" s="151">
        <f aca="true" t="shared" si="44" ref="AB102:AB108">IF(Q102=S102,"",IF(Q102&gt;S102,1,0))</f>
        <v>1</v>
      </c>
      <c r="AC102" s="151">
        <f aca="true" t="shared" si="45" ref="AC102:AC108">IF(U102=W102,"",IF(U102&gt;W102,1,0))</f>
        <v>1</v>
      </c>
      <c r="AD102" s="151">
        <f aca="true" t="shared" si="46" ref="AD102:AD108">IF(Y102=AA102,"",IF(Y102&gt;AA102,1,0))</f>
        <v>1</v>
      </c>
      <c r="AE102" s="151">
        <f aca="true" t="shared" si="47" ref="AE102:AE108">IF(Q102=S102,"",IF(Q102&lt;S102,1,0))</f>
        <v>0</v>
      </c>
      <c r="AF102" s="151">
        <f aca="true" t="shared" si="48" ref="AF102:AF108">IF(U102=W102,"",IF(U102&lt;W102,1,0))</f>
        <v>0</v>
      </c>
      <c r="AG102" s="151">
        <f aca="true" t="shared" si="49" ref="AG102:AG108">IF(Y102=AA102,"",IF(Y102&lt;AA102,1,0))</f>
        <v>0</v>
      </c>
      <c r="AH102" s="139" t="s">
        <v>18</v>
      </c>
      <c r="AI102" s="138"/>
      <c r="AJ102" s="140"/>
      <c r="AK102" s="139" t="s">
        <v>19</v>
      </c>
      <c r="AL102" s="138"/>
      <c r="AM102" s="141"/>
      <c r="AN102" s="133" t="s">
        <v>149</v>
      </c>
      <c r="AO102" s="133" t="s">
        <v>48</v>
      </c>
      <c r="AP102" s="133" t="s">
        <v>151</v>
      </c>
      <c r="AQ102" s="266" t="s">
        <v>2</v>
      </c>
      <c r="AR102" s="266" t="s">
        <v>53</v>
      </c>
      <c r="AS102" s="265" t="s">
        <v>31</v>
      </c>
      <c r="AY102" s="569" t="s">
        <v>20</v>
      </c>
      <c r="AZ102" s="570"/>
      <c r="BA102" s="571"/>
      <c r="BB102" s="137"/>
      <c r="BC102" s="569" t="s">
        <v>21</v>
      </c>
      <c r="BD102" s="570"/>
      <c r="BE102" s="571"/>
      <c r="BF102" s="137"/>
      <c r="BG102" s="569" t="s">
        <v>22</v>
      </c>
      <c r="BH102" s="570"/>
      <c r="BI102" s="571"/>
      <c r="BJ102" s="143"/>
      <c r="BK102" s="143"/>
      <c r="BL102" s="143"/>
      <c r="BM102" s="143"/>
      <c r="BN102" s="143"/>
      <c r="BO102" s="143"/>
      <c r="BP102" s="139" t="s">
        <v>18</v>
      </c>
      <c r="BQ102" s="143"/>
      <c r="BR102" s="141"/>
      <c r="BS102" s="139" t="s">
        <v>19</v>
      </c>
      <c r="BT102" s="143"/>
      <c r="BU102" s="141"/>
    </row>
    <row r="103" spans="2:73" ht="25.5" customHeight="1">
      <c r="B103" s="264">
        <f>'Spielplan Sa'!F$2</f>
        <v>42616</v>
      </c>
      <c r="C103" s="132" t="str">
        <f>'Spielplan Sa'!A$4</f>
        <v>weiblich U12</v>
      </c>
      <c r="D103" s="132" t="s">
        <v>66</v>
      </c>
      <c r="E103" s="265">
        <v>1</v>
      </c>
      <c r="F103" s="265">
        <v>6</v>
      </c>
      <c r="G103" s="268">
        <v>16</v>
      </c>
      <c r="H103" s="149" t="str">
        <f>'Spielplan Sa'!I14</f>
        <v>TV Brettorf</v>
      </c>
      <c r="I103" s="150" t="s">
        <v>7</v>
      </c>
      <c r="J103" s="162" t="str">
        <f>'Spielplan Sa'!I15</f>
        <v>VfK Berlin</v>
      </c>
      <c r="K103" s="162"/>
      <c r="L103" s="162" t="str">
        <f>'Spielplan Sa'!K15</f>
        <v>SV Energie Görlitz</v>
      </c>
      <c r="M103" s="162"/>
      <c r="N103" s="162"/>
      <c r="O103" s="162"/>
      <c r="P103" s="162"/>
      <c r="Q103" s="130">
        <v>11</v>
      </c>
      <c r="R103" s="257" t="s">
        <v>10</v>
      </c>
      <c r="S103" s="130">
        <v>6</v>
      </c>
      <c r="T103" s="260"/>
      <c r="U103" s="130">
        <v>11</v>
      </c>
      <c r="V103" s="259" t="s">
        <v>10</v>
      </c>
      <c r="W103" s="130">
        <v>5</v>
      </c>
      <c r="X103" s="260"/>
      <c r="Y103" s="130"/>
      <c r="Z103" s="259" t="s">
        <v>10</v>
      </c>
      <c r="AA103" s="130"/>
      <c r="AB103" s="151">
        <f t="shared" si="44"/>
        <v>1</v>
      </c>
      <c r="AC103" s="151">
        <f t="shared" si="45"/>
        <v>1</v>
      </c>
      <c r="AD103" s="151">
        <f t="shared" si="46"/>
      </c>
      <c r="AE103" s="151">
        <f t="shared" si="47"/>
        <v>0</v>
      </c>
      <c r="AF103" s="151">
        <f t="shared" si="48"/>
        <v>0</v>
      </c>
      <c r="AG103" s="151">
        <f t="shared" si="49"/>
      </c>
      <c r="AH103" s="152">
        <f aca="true" t="shared" si="50" ref="AH103:AH108">COUNTIF(AB103:AD103,1)</f>
        <v>2</v>
      </c>
      <c r="AI103" s="152" t="s">
        <v>10</v>
      </c>
      <c r="AJ103" s="152">
        <f aca="true" t="shared" si="51" ref="AJ103:AJ108">COUNTIF(AE103:AG103,1)</f>
        <v>0</v>
      </c>
      <c r="AK103" s="152">
        <f aca="true" t="shared" si="52" ref="AK103:AK108">IF(AH103=2,2,IF(AJ103=2,0,AH103))</f>
        <v>2</v>
      </c>
      <c r="AL103" s="152" t="s">
        <v>10</v>
      </c>
      <c r="AM103" s="152">
        <f aca="true" t="shared" si="53" ref="AM103:AM108">IF(AJ103=2,2,IF(AH103=2,0,AJ103))</f>
        <v>0</v>
      </c>
      <c r="AN103" s="264">
        <f>'Spielplan Sa'!F$2</f>
        <v>42616</v>
      </c>
      <c r="AO103" s="132" t="str">
        <f>'Spielplan Sa'!A$4</f>
        <v>weiblich U12</v>
      </c>
      <c r="AP103" s="132" t="s">
        <v>150</v>
      </c>
      <c r="AQ103" s="265">
        <v>1</v>
      </c>
      <c r="AR103" s="265">
        <v>8</v>
      </c>
      <c r="AS103" s="268">
        <v>46</v>
      </c>
      <c r="AT103" s="149" t="str">
        <f>'Spielplan Sa'!S14</f>
        <v>TSV Essel</v>
      </c>
      <c r="AU103" s="150" t="s">
        <v>7</v>
      </c>
      <c r="AV103" s="162" t="str">
        <f>'Spielplan Sa'!S15</f>
        <v>TuS Wickrath</v>
      </c>
      <c r="AW103" s="162">
        <f>'Spielplan Sa'!T15</f>
        <v>0</v>
      </c>
      <c r="AX103" s="162" t="str">
        <f>'Spielplan Sa'!U15</f>
        <v>TV Herrnwahltann</v>
      </c>
      <c r="AY103" s="130">
        <v>11</v>
      </c>
      <c r="AZ103" s="259" t="s">
        <v>10</v>
      </c>
      <c r="BA103" s="130">
        <v>1</v>
      </c>
      <c r="BB103" s="260"/>
      <c r="BC103" s="130">
        <v>11</v>
      </c>
      <c r="BD103" s="259" t="s">
        <v>10</v>
      </c>
      <c r="BE103" s="130">
        <v>4</v>
      </c>
      <c r="BF103" s="260"/>
      <c r="BG103" s="130"/>
      <c r="BH103" s="259" t="s">
        <v>10</v>
      </c>
      <c r="BI103" s="130"/>
      <c r="BJ103" s="151">
        <f>IF(AY103=BA103,"",IF(AY103&gt;BA103,1,0))</f>
        <v>1</v>
      </c>
      <c r="BK103" s="151">
        <f>IF(BC103=BE103,"",IF(BC103&gt;BE103,1,0))</f>
        <v>1</v>
      </c>
      <c r="BL103" s="151">
        <f>IF(BG103=BI103,"",IF(BG103&gt;BI103,1,0))</f>
      </c>
      <c r="BM103" s="151">
        <f>IF(AY103=BA103,"",IF(AY103&lt;BA103,1,0))</f>
        <v>0</v>
      </c>
      <c r="BN103" s="151">
        <f>IF(BC103=BE103,"",IF(BC103&lt;BE103,1,0))</f>
        <v>0</v>
      </c>
      <c r="BO103" s="151">
        <f>IF(BG103=BI103,"",IF(BG103&lt;BI103,1,0))</f>
      </c>
      <c r="BP103" s="152">
        <f>COUNTIF(BJ103:BL103,1)</f>
        <v>2</v>
      </c>
      <c r="BQ103" s="152" t="s">
        <v>10</v>
      </c>
      <c r="BR103" s="152">
        <f>COUNTIF(BM103:BO103,1)</f>
        <v>0</v>
      </c>
      <c r="BS103" s="152">
        <f>IF(BP103=2,2,IF(BR103=2,0,BP103))</f>
        <v>2</v>
      </c>
      <c r="BT103" s="152" t="s">
        <v>10</v>
      </c>
      <c r="BU103" s="152">
        <f>IF(BR103=2,2,IF(BP103=2,0,BR103))</f>
        <v>0</v>
      </c>
    </row>
    <row r="104" spans="2:73" ht="25.5" customHeight="1">
      <c r="B104" s="264">
        <f>'Spielplan Sa'!F$2</f>
        <v>42616</v>
      </c>
      <c r="C104" s="132" t="str">
        <f>'Spielplan Sa'!A$4</f>
        <v>weiblich U12</v>
      </c>
      <c r="D104" s="132" t="s">
        <v>66</v>
      </c>
      <c r="E104" s="265">
        <v>2</v>
      </c>
      <c r="F104" s="265">
        <v>6</v>
      </c>
      <c r="G104" s="268">
        <v>17</v>
      </c>
      <c r="H104" s="149" t="str">
        <f>'Spielplan Sa'!I16</f>
        <v>TSV Gnutz</v>
      </c>
      <c r="I104" s="150" t="s">
        <v>7</v>
      </c>
      <c r="J104" s="149" t="str">
        <f>'Spielplan Sa'!I17</f>
        <v>SV Energie Görlitz</v>
      </c>
      <c r="K104" s="149"/>
      <c r="L104" s="149" t="str">
        <f>'Spielplan Sa'!K17</f>
        <v>VfK Berlin</v>
      </c>
      <c r="M104" s="149"/>
      <c r="N104" s="149"/>
      <c r="O104" s="149"/>
      <c r="P104" s="149"/>
      <c r="Q104" s="130">
        <v>8</v>
      </c>
      <c r="R104" s="257" t="s">
        <v>10</v>
      </c>
      <c r="S104" s="130">
        <v>11</v>
      </c>
      <c r="T104" s="260"/>
      <c r="U104" s="130">
        <v>4</v>
      </c>
      <c r="V104" s="259" t="s">
        <v>10</v>
      </c>
      <c r="W104" s="130">
        <v>11</v>
      </c>
      <c r="X104" s="260"/>
      <c r="Y104" s="130"/>
      <c r="Z104" s="259" t="s">
        <v>10</v>
      </c>
      <c r="AA104" s="130"/>
      <c r="AB104" s="151">
        <f t="shared" si="44"/>
        <v>0</v>
      </c>
      <c r="AC104" s="151">
        <f t="shared" si="45"/>
        <v>0</v>
      </c>
      <c r="AD104" s="151">
        <f t="shared" si="46"/>
      </c>
      <c r="AE104" s="151">
        <f t="shared" si="47"/>
        <v>1</v>
      </c>
      <c r="AF104" s="151">
        <f t="shared" si="48"/>
        <v>1</v>
      </c>
      <c r="AG104" s="151">
        <f t="shared" si="49"/>
      </c>
      <c r="AH104" s="152">
        <f t="shared" si="50"/>
        <v>0</v>
      </c>
      <c r="AI104" s="152" t="s">
        <v>10</v>
      </c>
      <c r="AJ104" s="152">
        <f t="shared" si="51"/>
        <v>2</v>
      </c>
      <c r="AK104" s="152">
        <f t="shared" si="52"/>
        <v>0</v>
      </c>
      <c r="AL104" s="152" t="s">
        <v>10</v>
      </c>
      <c r="AM104" s="152">
        <f t="shared" si="53"/>
        <v>2</v>
      </c>
      <c r="AN104" s="264">
        <f>'Spielplan Sa'!F$2</f>
        <v>42616</v>
      </c>
      <c r="AO104" s="132" t="str">
        <f>'Spielplan Sa'!A$4</f>
        <v>weiblich U12</v>
      </c>
      <c r="AP104" s="132" t="s">
        <v>150</v>
      </c>
      <c r="AQ104" s="265">
        <v>2</v>
      </c>
      <c r="AR104" s="265">
        <v>8</v>
      </c>
      <c r="AS104" s="268">
        <v>47</v>
      </c>
      <c r="AT104" s="149" t="str">
        <f>'Spielplan Sa'!S16</f>
        <v>TSV Breitenberg</v>
      </c>
      <c r="AU104" s="150" t="s">
        <v>7</v>
      </c>
      <c r="AV104" s="162" t="str">
        <f>'Spielplan Sa'!S17</f>
        <v>TV Huntlosen</v>
      </c>
      <c r="AW104" s="162">
        <f>'Spielplan Sa'!T17</f>
        <v>0</v>
      </c>
      <c r="AX104" s="162" t="str">
        <f>'Spielplan Sa'!U17</f>
        <v>TSV Essel</v>
      </c>
      <c r="AY104" s="130">
        <v>11</v>
      </c>
      <c r="AZ104" s="259" t="s">
        <v>10</v>
      </c>
      <c r="BA104" s="130">
        <v>7</v>
      </c>
      <c r="BB104" s="260"/>
      <c r="BC104" s="130">
        <v>11</v>
      </c>
      <c r="BD104" s="259" t="s">
        <v>10</v>
      </c>
      <c r="BE104" s="130">
        <v>9</v>
      </c>
      <c r="BF104" s="260"/>
      <c r="BG104" s="130"/>
      <c r="BH104" s="259" t="s">
        <v>10</v>
      </c>
      <c r="BI104" s="130"/>
      <c r="BJ104" s="151">
        <f aca="true" t="shared" si="54" ref="BJ104:BJ112">IF(AY104=BA104,"",IF(AY104&gt;BA104,1,0))</f>
        <v>1</v>
      </c>
      <c r="BK104" s="151">
        <f aca="true" t="shared" si="55" ref="BK104:BK112">IF(BC104=BE104,"",IF(BC104&gt;BE104,1,0))</f>
        <v>1</v>
      </c>
      <c r="BL104" s="151">
        <f aca="true" t="shared" si="56" ref="BL104:BL112">IF(BG104=BI104,"",IF(BG104&gt;BI104,1,0))</f>
      </c>
      <c r="BM104" s="151">
        <f aca="true" t="shared" si="57" ref="BM104:BM112">IF(AY104=BA104,"",IF(AY104&lt;BA104,1,0))</f>
        <v>0</v>
      </c>
      <c r="BN104" s="151">
        <f aca="true" t="shared" si="58" ref="BN104:BN112">IF(BC104=BE104,"",IF(BC104&lt;BE104,1,0))</f>
        <v>0</v>
      </c>
      <c r="BO104" s="151">
        <f aca="true" t="shared" si="59" ref="BO104:BO112">IF(BG104=BI104,"",IF(BG104&lt;BI104,1,0))</f>
      </c>
      <c r="BP104" s="152">
        <f aca="true" t="shared" si="60" ref="BP104:BP112">COUNTIF(BJ104:BL104,1)</f>
        <v>2</v>
      </c>
      <c r="BQ104" s="152" t="s">
        <v>10</v>
      </c>
      <c r="BR104" s="152">
        <f aca="true" t="shared" si="61" ref="BR104:BR112">COUNTIF(BM104:BO104,1)</f>
        <v>0</v>
      </c>
      <c r="BS104" s="152">
        <f aca="true" t="shared" si="62" ref="BS104:BS112">IF(BP104=2,2,IF(BR104=2,0,BP104))</f>
        <v>2</v>
      </c>
      <c r="BT104" s="152" t="s">
        <v>10</v>
      </c>
      <c r="BU104" s="152">
        <f aca="true" t="shared" si="63" ref="BU104:BU112">IF(BR104=2,2,IF(BP104=2,0,BR104))</f>
        <v>0</v>
      </c>
    </row>
    <row r="105" spans="2:73" ht="25.5" customHeight="1">
      <c r="B105" s="264">
        <f>'Spielplan Sa'!F$2</f>
        <v>42616</v>
      </c>
      <c r="C105" s="132" t="str">
        <f>'Spielplan Sa'!A$4</f>
        <v>weiblich U12</v>
      </c>
      <c r="D105" s="132" t="s">
        <v>66</v>
      </c>
      <c r="E105" s="265">
        <v>3</v>
      </c>
      <c r="F105" s="265">
        <v>6</v>
      </c>
      <c r="G105" s="268">
        <v>18</v>
      </c>
      <c r="H105" s="149" t="str">
        <f>'Spielplan Sa'!I18</f>
        <v>SV Energie Görlitz</v>
      </c>
      <c r="I105" s="150" t="s">
        <v>6</v>
      </c>
      <c r="J105" s="149" t="str">
        <f>'Spielplan Sa'!I19</f>
        <v>VfK Berlin</v>
      </c>
      <c r="K105" s="149"/>
      <c r="L105" s="149" t="str">
        <f>'Spielplan Sa'!K19</f>
        <v>TSV Gnutz</v>
      </c>
      <c r="M105" s="149"/>
      <c r="N105" s="149"/>
      <c r="O105" s="149"/>
      <c r="P105" s="149"/>
      <c r="Q105" s="130">
        <v>8</v>
      </c>
      <c r="R105" s="257" t="s">
        <v>10</v>
      </c>
      <c r="S105" s="130">
        <v>11</v>
      </c>
      <c r="T105" s="260"/>
      <c r="U105" s="130">
        <v>11</v>
      </c>
      <c r="V105" s="259" t="s">
        <v>10</v>
      </c>
      <c r="W105" s="130">
        <v>9</v>
      </c>
      <c r="X105" s="260"/>
      <c r="Y105" s="130"/>
      <c r="Z105" s="259" t="s">
        <v>10</v>
      </c>
      <c r="AA105" s="130"/>
      <c r="AB105" s="151">
        <f t="shared" si="44"/>
        <v>0</v>
      </c>
      <c r="AC105" s="151">
        <f t="shared" si="45"/>
        <v>1</v>
      </c>
      <c r="AD105" s="151">
        <f t="shared" si="46"/>
      </c>
      <c r="AE105" s="151">
        <f t="shared" si="47"/>
        <v>1</v>
      </c>
      <c r="AF105" s="151">
        <f t="shared" si="48"/>
        <v>0</v>
      </c>
      <c r="AG105" s="151">
        <f t="shared" si="49"/>
      </c>
      <c r="AH105" s="152">
        <f t="shared" si="50"/>
        <v>1</v>
      </c>
      <c r="AI105" s="152" t="s">
        <v>10</v>
      </c>
      <c r="AJ105" s="152">
        <f t="shared" si="51"/>
        <v>1</v>
      </c>
      <c r="AK105" s="152">
        <f t="shared" si="52"/>
        <v>1</v>
      </c>
      <c r="AL105" s="152" t="s">
        <v>10</v>
      </c>
      <c r="AM105" s="152">
        <f t="shared" si="53"/>
        <v>1</v>
      </c>
      <c r="AN105" s="264">
        <f>'Spielplan Sa'!F$2</f>
        <v>42616</v>
      </c>
      <c r="AO105" s="132" t="str">
        <f>'Spielplan Sa'!A$4</f>
        <v>weiblich U12</v>
      </c>
      <c r="AP105" s="132" t="s">
        <v>150</v>
      </c>
      <c r="AQ105" s="265">
        <v>3</v>
      </c>
      <c r="AR105" s="265">
        <v>8</v>
      </c>
      <c r="AS105" s="268">
        <v>48</v>
      </c>
      <c r="AT105" s="149" t="str">
        <f>'Spielplan Sa'!S18</f>
        <v>TV Herrnwahltann</v>
      </c>
      <c r="AU105" s="150" t="s">
        <v>6</v>
      </c>
      <c r="AV105" s="162" t="str">
        <f>'Spielplan Sa'!S19</f>
        <v>TuS Wickrath</v>
      </c>
      <c r="AW105" s="162">
        <f>'Spielplan Sa'!T19</f>
        <v>0</v>
      </c>
      <c r="AX105" s="162" t="str">
        <f>'Spielplan Sa'!U19</f>
        <v>TSV Breitenberg</v>
      </c>
      <c r="AY105" s="130">
        <v>11</v>
      </c>
      <c r="AZ105" s="259" t="s">
        <v>10</v>
      </c>
      <c r="BA105" s="130">
        <v>2</v>
      </c>
      <c r="BB105" s="260"/>
      <c r="BC105" s="130">
        <v>11</v>
      </c>
      <c r="BD105" s="259" t="s">
        <v>10</v>
      </c>
      <c r="BE105" s="130">
        <v>8</v>
      </c>
      <c r="BF105" s="260"/>
      <c r="BG105" s="130"/>
      <c r="BH105" s="259" t="s">
        <v>10</v>
      </c>
      <c r="BI105" s="130"/>
      <c r="BJ105" s="151">
        <f t="shared" si="54"/>
        <v>1</v>
      </c>
      <c r="BK105" s="151">
        <f t="shared" si="55"/>
        <v>1</v>
      </c>
      <c r="BL105" s="151">
        <f t="shared" si="56"/>
      </c>
      <c r="BM105" s="151">
        <f t="shared" si="57"/>
        <v>0</v>
      </c>
      <c r="BN105" s="151">
        <f t="shared" si="58"/>
        <v>0</v>
      </c>
      <c r="BO105" s="151">
        <f t="shared" si="59"/>
      </c>
      <c r="BP105" s="152">
        <f t="shared" si="60"/>
        <v>2</v>
      </c>
      <c r="BQ105" s="152" t="s">
        <v>10</v>
      </c>
      <c r="BR105" s="152">
        <f t="shared" si="61"/>
        <v>0</v>
      </c>
      <c r="BS105" s="152">
        <f t="shared" si="62"/>
        <v>2</v>
      </c>
      <c r="BT105" s="152" t="s">
        <v>10</v>
      </c>
      <c r="BU105" s="152">
        <f t="shared" si="63"/>
        <v>0</v>
      </c>
    </row>
    <row r="106" spans="2:73" ht="25.5" customHeight="1">
      <c r="B106" s="264">
        <f>'Spielplan Sa'!F$2</f>
        <v>42616</v>
      </c>
      <c r="C106" s="132" t="str">
        <f>'Spielplan Sa'!A$4</f>
        <v>weiblich U12</v>
      </c>
      <c r="D106" s="132" t="s">
        <v>66</v>
      </c>
      <c r="E106" s="265">
        <v>4</v>
      </c>
      <c r="F106" s="265">
        <v>6</v>
      </c>
      <c r="G106" s="268">
        <v>19</v>
      </c>
      <c r="H106" s="149" t="str">
        <f>'Spielplan Sa'!I20</f>
        <v>TV Brettorf</v>
      </c>
      <c r="I106" s="150" t="s">
        <v>7</v>
      </c>
      <c r="J106" s="149" t="str">
        <f>'Spielplan Sa'!I21</f>
        <v>TSV Gnutz</v>
      </c>
      <c r="K106" s="149"/>
      <c r="L106" s="149" t="str">
        <f>'Spielplan Sa'!K21</f>
        <v>SV Energie Görlitz</v>
      </c>
      <c r="M106" s="149"/>
      <c r="N106" s="149"/>
      <c r="O106" s="149"/>
      <c r="P106" s="149"/>
      <c r="Q106" s="130">
        <v>11</v>
      </c>
      <c r="R106" s="257" t="s">
        <v>10</v>
      </c>
      <c r="S106" s="130">
        <v>4</v>
      </c>
      <c r="T106" s="260"/>
      <c r="U106" s="130">
        <v>11</v>
      </c>
      <c r="V106" s="259" t="s">
        <v>10</v>
      </c>
      <c r="W106" s="130">
        <v>3</v>
      </c>
      <c r="X106" s="260"/>
      <c r="Y106" s="130"/>
      <c r="Z106" s="259" t="s">
        <v>10</v>
      </c>
      <c r="AA106" s="130"/>
      <c r="AB106" s="151">
        <f t="shared" si="44"/>
        <v>1</v>
      </c>
      <c r="AC106" s="151">
        <f t="shared" si="45"/>
        <v>1</v>
      </c>
      <c r="AD106" s="151">
        <f t="shared" si="46"/>
      </c>
      <c r="AE106" s="151">
        <f t="shared" si="47"/>
        <v>0</v>
      </c>
      <c r="AF106" s="151">
        <f t="shared" si="48"/>
        <v>0</v>
      </c>
      <c r="AG106" s="151">
        <f t="shared" si="49"/>
      </c>
      <c r="AH106" s="152">
        <f t="shared" si="50"/>
        <v>2</v>
      </c>
      <c r="AI106" s="152" t="s">
        <v>10</v>
      </c>
      <c r="AJ106" s="152">
        <f t="shared" si="51"/>
        <v>0</v>
      </c>
      <c r="AK106" s="152">
        <f t="shared" si="52"/>
        <v>2</v>
      </c>
      <c r="AL106" s="152" t="s">
        <v>10</v>
      </c>
      <c r="AM106" s="152">
        <f t="shared" si="53"/>
        <v>0</v>
      </c>
      <c r="AN106" s="264">
        <f>'Spielplan Sa'!F$2</f>
        <v>42616</v>
      </c>
      <c r="AO106" s="132" t="str">
        <f>'Spielplan Sa'!A$4</f>
        <v>weiblich U12</v>
      </c>
      <c r="AP106" s="132" t="s">
        <v>150</v>
      </c>
      <c r="AQ106" s="265">
        <v>4</v>
      </c>
      <c r="AR106" s="265">
        <v>8</v>
      </c>
      <c r="AS106" s="268">
        <v>49</v>
      </c>
      <c r="AT106" s="149" t="str">
        <f>'Spielplan Sa'!S20</f>
        <v>TSV Essel</v>
      </c>
      <c r="AU106" s="150" t="s">
        <v>7</v>
      </c>
      <c r="AV106" s="162" t="str">
        <f>'Spielplan Sa'!S21</f>
        <v>TV Huntlosen</v>
      </c>
      <c r="AW106" s="162">
        <f>'Spielplan Sa'!T21</f>
        <v>0</v>
      </c>
      <c r="AX106" s="162" t="str">
        <f>'Spielplan Sa'!U21</f>
        <v>TuS Wickrath</v>
      </c>
      <c r="AY106" s="130">
        <v>11</v>
      </c>
      <c r="AZ106" s="259" t="s">
        <v>10</v>
      </c>
      <c r="BA106" s="130">
        <v>3</v>
      </c>
      <c r="BB106" s="260"/>
      <c r="BC106" s="130">
        <v>11</v>
      </c>
      <c r="BD106" s="259" t="s">
        <v>10</v>
      </c>
      <c r="BE106" s="130">
        <v>5</v>
      </c>
      <c r="BF106" s="260"/>
      <c r="BG106" s="130"/>
      <c r="BH106" s="259" t="s">
        <v>10</v>
      </c>
      <c r="BI106" s="130"/>
      <c r="BJ106" s="151">
        <f t="shared" si="54"/>
        <v>1</v>
      </c>
      <c r="BK106" s="151">
        <f t="shared" si="55"/>
        <v>1</v>
      </c>
      <c r="BL106" s="151">
        <f t="shared" si="56"/>
      </c>
      <c r="BM106" s="151">
        <f t="shared" si="57"/>
        <v>0</v>
      </c>
      <c r="BN106" s="151">
        <f t="shared" si="58"/>
        <v>0</v>
      </c>
      <c r="BO106" s="151">
        <f t="shared" si="59"/>
      </c>
      <c r="BP106" s="152">
        <f t="shared" si="60"/>
        <v>2</v>
      </c>
      <c r="BQ106" s="152" t="s">
        <v>10</v>
      </c>
      <c r="BR106" s="152">
        <f t="shared" si="61"/>
        <v>0</v>
      </c>
      <c r="BS106" s="152">
        <f t="shared" si="62"/>
        <v>2</v>
      </c>
      <c r="BT106" s="152" t="s">
        <v>10</v>
      </c>
      <c r="BU106" s="152">
        <f t="shared" si="63"/>
        <v>0</v>
      </c>
    </row>
    <row r="107" spans="2:73" ht="25.5" customHeight="1">
      <c r="B107" s="264">
        <f>'Spielplan Sa'!F$2</f>
        <v>42616</v>
      </c>
      <c r="C107" s="132" t="str">
        <f>'Spielplan Sa'!A$4</f>
        <v>weiblich U12</v>
      </c>
      <c r="D107" s="132" t="s">
        <v>66</v>
      </c>
      <c r="E107" s="265">
        <v>5</v>
      </c>
      <c r="F107" s="265">
        <v>6</v>
      </c>
      <c r="G107" s="268">
        <v>20</v>
      </c>
      <c r="H107" s="149" t="str">
        <f>'Spielplan Sa'!I22</f>
        <v>TSV Gnutz</v>
      </c>
      <c r="I107" s="150" t="s">
        <v>7</v>
      </c>
      <c r="J107" s="149" t="str">
        <f>'Spielplan Sa'!I23</f>
        <v>VfK Berlin</v>
      </c>
      <c r="K107" s="149"/>
      <c r="L107" s="149" t="str">
        <f>'Spielplan Sa'!K23</f>
        <v>TV Brettorf</v>
      </c>
      <c r="M107" s="149"/>
      <c r="N107" s="149"/>
      <c r="O107" s="149"/>
      <c r="P107" s="149"/>
      <c r="Q107" s="130">
        <v>4</v>
      </c>
      <c r="R107" s="257" t="s">
        <v>10</v>
      </c>
      <c r="S107" s="130">
        <v>11</v>
      </c>
      <c r="T107" s="260"/>
      <c r="U107" s="130">
        <v>7</v>
      </c>
      <c r="V107" s="259" t="s">
        <v>10</v>
      </c>
      <c r="W107" s="130">
        <v>11</v>
      </c>
      <c r="X107" s="260"/>
      <c r="Y107" s="130"/>
      <c r="Z107" s="259" t="s">
        <v>10</v>
      </c>
      <c r="AA107" s="130"/>
      <c r="AB107" s="151">
        <f t="shared" si="44"/>
        <v>0</v>
      </c>
      <c r="AC107" s="151">
        <f t="shared" si="45"/>
        <v>0</v>
      </c>
      <c r="AD107" s="151">
        <f t="shared" si="46"/>
      </c>
      <c r="AE107" s="151">
        <f t="shared" si="47"/>
        <v>1</v>
      </c>
      <c r="AF107" s="151">
        <f t="shared" si="48"/>
        <v>1</v>
      </c>
      <c r="AG107" s="151">
        <f t="shared" si="49"/>
      </c>
      <c r="AH107" s="152">
        <f t="shared" si="50"/>
        <v>0</v>
      </c>
      <c r="AI107" s="152" t="s">
        <v>10</v>
      </c>
      <c r="AJ107" s="152">
        <f t="shared" si="51"/>
        <v>2</v>
      </c>
      <c r="AK107" s="152">
        <f t="shared" si="52"/>
        <v>0</v>
      </c>
      <c r="AL107" s="152" t="s">
        <v>10</v>
      </c>
      <c r="AM107" s="152">
        <f t="shared" si="53"/>
        <v>2</v>
      </c>
      <c r="AN107" s="264">
        <f>'Spielplan Sa'!F$2</f>
        <v>42616</v>
      </c>
      <c r="AO107" s="132" t="str">
        <f>'Spielplan Sa'!A$4</f>
        <v>weiblich U12</v>
      </c>
      <c r="AP107" s="132" t="s">
        <v>150</v>
      </c>
      <c r="AQ107" s="265">
        <v>5</v>
      </c>
      <c r="AR107" s="265">
        <v>8</v>
      </c>
      <c r="AS107" s="268">
        <v>50</v>
      </c>
      <c r="AT107" s="149" t="str">
        <f>'Spielplan Sa'!S22</f>
        <v>TSV Breitenberg</v>
      </c>
      <c r="AU107" s="150" t="s">
        <v>7</v>
      </c>
      <c r="AV107" s="162" t="str">
        <f>'Spielplan Sa'!S23</f>
        <v>TV Herrnwahltann</v>
      </c>
      <c r="AW107" s="162">
        <f>'Spielplan Sa'!T23</f>
        <v>0</v>
      </c>
      <c r="AX107" s="162" t="str">
        <f>'Spielplan Sa'!U23</f>
        <v>TV Huntlosen</v>
      </c>
      <c r="AY107" s="130">
        <v>0</v>
      </c>
      <c r="AZ107" s="259" t="s">
        <v>10</v>
      </c>
      <c r="BA107" s="130">
        <v>11</v>
      </c>
      <c r="BB107" s="260"/>
      <c r="BC107" s="130">
        <v>11</v>
      </c>
      <c r="BD107" s="259" t="s">
        <v>10</v>
      </c>
      <c r="BE107" s="130">
        <v>8</v>
      </c>
      <c r="BF107" s="260"/>
      <c r="BG107" s="130"/>
      <c r="BH107" s="259" t="s">
        <v>10</v>
      </c>
      <c r="BI107" s="130"/>
      <c r="BJ107" s="151">
        <f t="shared" si="54"/>
        <v>0</v>
      </c>
      <c r="BK107" s="151">
        <f t="shared" si="55"/>
        <v>1</v>
      </c>
      <c r="BL107" s="151">
        <f t="shared" si="56"/>
      </c>
      <c r="BM107" s="151">
        <f t="shared" si="57"/>
        <v>1</v>
      </c>
      <c r="BN107" s="151">
        <f t="shared" si="58"/>
        <v>0</v>
      </c>
      <c r="BO107" s="151">
        <f t="shared" si="59"/>
      </c>
      <c r="BP107" s="152">
        <f t="shared" si="60"/>
        <v>1</v>
      </c>
      <c r="BQ107" s="152" t="s">
        <v>10</v>
      </c>
      <c r="BR107" s="152">
        <f t="shared" si="61"/>
        <v>1</v>
      </c>
      <c r="BS107" s="152">
        <f t="shared" si="62"/>
        <v>1</v>
      </c>
      <c r="BT107" s="152" t="s">
        <v>10</v>
      </c>
      <c r="BU107" s="152">
        <f t="shared" si="63"/>
        <v>1</v>
      </c>
    </row>
    <row r="108" spans="2:73" ht="25.5" customHeight="1">
      <c r="B108" s="264">
        <f>'Spielplan Sa'!F$2</f>
        <v>42616</v>
      </c>
      <c r="C108" s="132" t="str">
        <f>'Spielplan Sa'!A$4</f>
        <v>weiblich U12</v>
      </c>
      <c r="D108" s="132" t="s">
        <v>66</v>
      </c>
      <c r="E108" s="265">
        <v>6</v>
      </c>
      <c r="F108" s="265">
        <v>6</v>
      </c>
      <c r="G108" s="268">
        <v>21</v>
      </c>
      <c r="H108" s="149" t="str">
        <f>'Spielplan Sa'!I24</f>
        <v>TV Brettorf</v>
      </c>
      <c r="I108" s="150" t="s">
        <v>6</v>
      </c>
      <c r="J108" s="149" t="str">
        <f>'Spielplan Sa'!I25</f>
        <v>SV Energie Görlitz</v>
      </c>
      <c r="K108" s="149"/>
      <c r="L108" s="149" t="str">
        <f>'Spielplan Sa'!K25</f>
        <v>VfK Berlin</v>
      </c>
      <c r="M108" s="149"/>
      <c r="N108" s="149"/>
      <c r="O108" s="149"/>
      <c r="P108" s="149"/>
      <c r="Q108" s="130">
        <v>11</v>
      </c>
      <c r="R108" s="257" t="s">
        <v>10</v>
      </c>
      <c r="S108" s="130">
        <v>5</v>
      </c>
      <c r="T108" s="262"/>
      <c r="U108" s="130">
        <v>15</v>
      </c>
      <c r="V108" s="259" t="s">
        <v>10</v>
      </c>
      <c r="W108" s="130">
        <v>14</v>
      </c>
      <c r="X108" s="262"/>
      <c r="Y108" s="130"/>
      <c r="Z108" s="259" t="s">
        <v>10</v>
      </c>
      <c r="AA108" s="130"/>
      <c r="AB108" s="151">
        <f t="shared" si="44"/>
        <v>1</v>
      </c>
      <c r="AC108" s="151">
        <f t="shared" si="45"/>
        <v>1</v>
      </c>
      <c r="AD108" s="151">
        <f t="shared" si="46"/>
      </c>
      <c r="AE108" s="151">
        <f t="shared" si="47"/>
        <v>0</v>
      </c>
      <c r="AF108" s="151">
        <f t="shared" si="48"/>
        <v>0</v>
      </c>
      <c r="AG108" s="151">
        <f t="shared" si="49"/>
      </c>
      <c r="AH108" s="152">
        <f t="shared" si="50"/>
        <v>2</v>
      </c>
      <c r="AI108" s="152" t="s">
        <v>10</v>
      </c>
      <c r="AJ108" s="152">
        <f t="shared" si="51"/>
        <v>0</v>
      </c>
      <c r="AK108" s="152">
        <f t="shared" si="52"/>
        <v>2</v>
      </c>
      <c r="AL108" s="152" t="s">
        <v>10</v>
      </c>
      <c r="AM108" s="152">
        <f t="shared" si="53"/>
        <v>0</v>
      </c>
      <c r="AN108" s="264">
        <f>'Spielplan Sa'!F$2</f>
        <v>42616</v>
      </c>
      <c r="AO108" s="132" t="str">
        <f>'Spielplan Sa'!A$4</f>
        <v>weiblich U12</v>
      </c>
      <c r="AP108" s="132" t="s">
        <v>150</v>
      </c>
      <c r="AQ108" s="265">
        <v>6</v>
      </c>
      <c r="AR108" s="265">
        <v>8</v>
      </c>
      <c r="AS108" s="268">
        <v>51</v>
      </c>
      <c r="AT108" s="149" t="str">
        <f>'Spielplan Sa'!S24</f>
        <v>TuS Wickrath</v>
      </c>
      <c r="AU108" s="150" t="s">
        <v>6</v>
      </c>
      <c r="AV108" s="162" t="str">
        <f>'Spielplan Sa'!S25</f>
        <v>TV Huntlosen</v>
      </c>
      <c r="AW108" s="162">
        <f>'Spielplan Sa'!T25</f>
        <v>0</v>
      </c>
      <c r="AX108" s="162" t="str">
        <f>'Spielplan Sa'!U25</f>
        <v>TV Herrnwahltann</v>
      </c>
      <c r="AY108" s="130">
        <v>15</v>
      </c>
      <c r="AZ108" s="259" t="s">
        <v>10</v>
      </c>
      <c r="BA108" s="130">
        <v>13</v>
      </c>
      <c r="BB108" s="260"/>
      <c r="BC108" s="130">
        <v>12</v>
      </c>
      <c r="BD108" s="259" t="s">
        <v>10</v>
      </c>
      <c r="BE108" s="130">
        <v>10</v>
      </c>
      <c r="BF108" s="260"/>
      <c r="BG108" s="130"/>
      <c r="BH108" s="259" t="s">
        <v>10</v>
      </c>
      <c r="BI108" s="130"/>
      <c r="BJ108" s="151">
        <f t="shared" si="54"/>
        <v>1</v>
      </c>
      <c r="BK108" s="151">
        <f t="shared" si="55"/>
        <v>1</v>
      </c>
      <c r="BL108" s="151">
        <f t="shared" si="56"/>
      </c>
      <c r="BM108" s="151">
        <f t="shared" si="57"/>
        <v>0</v>
      </c>
      <c r="BN108" s="151">
        <f t="shared" si="58"/>
        <v>0</v>
      </c>
      <c r="BO108" s="151">
        <f t="shared" si="59"/>
      </c>
      <c r="BP108" s="152">
        <f t="shared" si="60"/>
        <v>2</v>
      </c>
      <c r="BQ108" s="152" t="s">
        <v>10</v>
      </c>
      <c r="BR108" s="152">
        <f t="shared" si="61"/>
        <v>0</v>
      </c>
      <c r="BS108" s="152">
        <f t="shared" si="62"/>
        <v>2</v>
      </c>
      <c r="BT108" s="152" t="s">
        <v>10</v>
      </c>
      <c r="BU108" s="152">
        <f t="shared" si="63"/>
        <v>0</v>
      </c>
    </row>
    <row r="109" spans="2:73" ht="25.5" customHeight="1">
      <c r="B109" s="264">
        <f>'Spielplan Sa'!F$2</f>
        <v>42616</v>
      </c>
      <c r="C109" s="132" t="str">
        <f>'Spielplan Sa'!A$4</f>
        <v>weiblich U12</v>
      </c>
      <c r="D109" s="132" t="s">
        <v>66</v>
      </c>
      <c r="E109" s="265">
        <v>7</v>
      </c>
      <c r="F109" s="265">
        <v>6</v>
      </c>
      <c r="G109" s="270"/>
      <c r="H109" s="153"/>
      <c r="I109" s="155"/>
      <c r="J109" s="153"/>
      <c r="K109" s="153"/>
      <c r="L109" s="153"/>
      <c r="M109" s="153"/>
      <c r="N109" s="153"/>
      <c r="O109" s="153"/>
      <c r="P109" s="153"/>
      <c r="Q109" s="481"/>
      <c r="R109" s="482"/>
      <c r="S109" s="481"/>
      <c r="T109" s="481"/>
      <c r="U109" s="481"/>
      <c r="V109" s="483"/>
      <c r="W109" s="481"/>
      <c r="X109" s="485"/>
      <c r="Y109" s="484"/>
      <c r="Z109" s="486"/>
      <c r="AA109" s="484"/>
      <c r="AB109" s="492"/>
      <c r="AC109" s="492"/>
      <c r="AD109" s="492"/>
      <c r="AE109" s="492"/>
      <c r="AF109" s="492"/>
      <c r="AG109" s="492"/>
      <c r="AH109" s="157"/>
      <c r="AI109" s="157"/>
      <c r="AJ109" s="157"/>
      <c r="AK109" s="157"/>
      <c r="AL109" s="157"/>
      <c r="AM109" s="157"/>
      <c r="AN109" s="264">
        <f>'Spielplan Sa'!F$2</f>
        <v>42616</v>
      </c>
      <c r="AO109" s="132" t="str">
        <f>'Spielplan Sa'!A$4</f>
        <v>weiblich U12</v>
      </c>
      <c r="AP109" s="132" t="s">
        <v>150</v>
      </c>
      <c r="AQ109" s="265">
        <v>7</v>
      </c>
      <c r="AR109" s="265">
        <v>8</v>
      </c>
      <c r="AS109" s="268">
        <v>52</v>
      </c>
      <c r="AT109" s="149" t="str">
        <f>'Spielplan Sa'!S26</f>
        <v>TSV Essel</v>
      </c>
      <c r="AU109" s="150" t="s">
        <v>7</v>
      </c>
      <c r="AV109" s="162" t="str">
        <f>'Spielplan Sa'!S27</f>
        <v>TV Herrnwahltann</v>
      </c>
      <c r="AW109" s="162">
        <f>'Spielplan Sa'!T27</f>
        <v>0</v>
      </c>
      <c r="AX109" s="162" t="str">
        <f>'Spielplan Sa'!U27</f>
        <v>TuS Wickrath</v>
      </c>
      <c r="AY109" s="130">
        <v>11</v>
      </c>
      <c r="AZ109" s="259" t="s">
        <v>10</v>
      </c>
      <c r="BA109" s="130">
        <v>3</v>
      </c>
      <c r="BB109" s="260"/>
      <c r="BC109" s="130">
        <v>9</v>
      </c>
      <c r="BD109" s="259" t="s">
        <v>10</v>
      </c>
      <c r="BE109" s="130">
        <v>11</v>
      </c>
      <c r="BF109" s="260"/>
      <c r="BG109" s="130"/>
      <c r="BH109" s="259" t="s">
        <v>10</v>
      </c>
      <c r="BI109" s="130"/>
      <c r="BJ109" s="151">
        <f t="shared" si="54"/>
        <v>1</v>
      </c>
      <c r="BK109" s="151">
        <f t="shared" si="55"/>
        <v>0</v>
      </c>
      <c r="BL109" s="151">
        <f t="shared" si="56"/>
      </c>
      <c r="BM109" s="151">
        <f t="shared" si="57"/>
        <v>0</v>
      </c>
      <c r="BN109" s="151">
        <f t="shared" si="58"/>
        <v>1</v>
      </c>
      <c r="BO109" s="151">
        <f t="shared" si="59"/>
      </c>
      <c r="BP109" s="152">
        <f t="shared" si="60"/>
        <v>1</v>
      </c>
      <c r="BQ109" s="152" t="s">
        <v>10</v>
      </c>
      <c r="BR109" s="152">
        <f t="shared" si="61"/>
        <v>1</v>
      </c>
      <c r="BS109" s="152">
        <f t="shared" si="62"/>
        <v>1</v>
      </c>
      <c r="BT109" s="152" t="s">
        <v>10</v>
      </c>
      <c r="BU109" s="152">
        <f t="shared" si="63"/>
        <v>1</v>
      </c>
    </row>
    <row r="110" spans="2:73" ht="25.5" customHeight="1">
      <c r="B110" s="264">
        <f>'Spielplan Sa'!F$2</f>
        <v>42616</v>
      </c>
      <c r="C110" s="132" t="str">
        <f>'Spielplan Sa'!A$4</f>
        <v>weiblich U12</v>
      </c>
      <c r="D110" s="132" t="s">
        <v>66</v>
      </c>
      <c r="E110" s="265">
        <v>8</v>
      </c>
      <c r="F110" s="265">
        <v>6</v>
      </c>
      <c r="G110" s="270"/>
      <c r="H110" s="572">
        <f>IF('Gruppe B'!AL$24=0,"",IF('Gruppe B'!AL$24=10,"","Achtung!  Punktgleichheit in Gruppe B"))</f>
      </c>
      <c r="I110" s="572"/>
      <c r="J110" s="572"/>
      <c r="K110" s="572"/>
      <c r="L110" s="572"/>
      <c r="M110" s="513"/>
      <c r="N110" s="513"/>
      <c r="O110" s="513"/>
      <c r="P110" s="513"/>
      <c r="Q110" s="481"/>
      <c r="R110" s="482"/>
      <c r="S110" s="481"/>
      <c r="T110" s="481"/>
      <c r="U110" s="481"/>
      <c r="V110" s="483"/>
      <c r="W110" s="481"/>
      <c r="X110" s="485"/>
      <c r="Y110" s="484"/>
      <c r="Z110" s="486"/>
      <c r="AA110" s="484"/>
      <c r="AB110" s="492"/>
      <c r="AC110" s="492"/>
      <c r="AD110" s="492"/>
      <c r="AE110" s="492"/>
      <c r="AF110" s="492"/>
      <c r="AG110" s="492"/>
      <c r="AH110" s="157"/>
      <c r="AI110" s="157"/>
      <c r="AJ110" s="157"/>
      <c r="AK110" s="157"/>
      <c r="AL110" s="157"/>
      <c r="AM110" s="157"/>
      <c r="AN110" s="264">
        <f>'Spielplan Sa'!F$2</f>
        <v>42616</v>
      </c>
      <c r="AO110" s="132" t="str">
        <f>'Spielplan Sa'!A$4</f>
        <v>weiblich U12</v>
      </c>
      <c r="AP110" s="132" t="s">
        <v>150</v>
      </c>
      <c r="AQ110" s="265">
        <v>8</v>
      </c>
      <c r="AR110" s="265">
        <v>8</v>
      </c>
      <c r="AS110" s="268">
        <v>53</v>
      </c>
      <c r="AT110" s="149" t="str">
        <f>'Spielplan Sa'!S28</f>
        <v>TSV Breitenberg</v>
      </c>
      <c r="AU110" s="150" t="s">
        <v>7</v>
      </c>
      <c r="AV110" s="162" t="str">
        <f>'Spielplan Sa'!S29</f>
        <v>TuS Wickrath</v>
      </c>
      <c r="AW110" s="162">
        <f>'Spielplan Sa'!T29</f>
        <v>0</v>
      </c>
      <c r="AX110" s="162" t="str">
        <f>'Spielplan Sa'!U29</f>
        <v>TSV Essel</v>
      </c>
      <c r="AY110" s="130">
        <v>12</v>
      </c>
      <c r="AZ110" s="259" t="s">
        <v>10</v>
      </c>
      <c r="BA110" s="130">
        <v>10</v>
      </c>
      <c r="BB110" s="260"/>
      <c r="BC110" s="130">
        <v>11</v>
      </c>
      <c r="BD110" s="259" t="s">
        <v>10</v>
      </c>
      <c r="BE110" s="130">
        <v>7</v>
      </c>
      <c r="BF110" s="260"/>
      <c r="BG110" s="130"/>
      <c r="BH110" s="259" t="s">
        <v>10</v>
      </c>
      <c r="BI110" s="130"/>
      <c r="BJ110" s="151">
        <f t="shared" si="54"/>
        <v>1</v>
      </c>
      <c r="BK110" s="151">
        <f t="shared" si="55"/>
        <v>1</v>
      </c>
      <c r="BL110" s="151">
        <f t="shared" si="56"/>
      </c>
      <c r="BM110" s="151">
        <f t="shared" si="57"/>
        <v>0</v>
      </c>
      <c r="BN110" s="151">
        <f t="shared" si="58"/>
        <v>0</v>
      </c>
      <c r="BO110" s="151">
        <f t="shared" si="59"/>
      </c>
      <c r="BP110" s="152">
        <f t="shared" si="60"/>
        <v>2</v>
      </c>
      <c r="BQ110" s="152" t="s">
        <v>10</v>
      </c>
      <c r="BR110" s="152">
        <f t="shared" si="61"/>
        <v>0</v>
      </c>
      <c r="BS110" s="152">
        <f t="shared" si="62"/>
        <v>2</v>
      </c>
      <c r="BT110" s="152" t="s">
        <v>10</v>
      </c>
      <c r="BU110" s="152">
        <f t="shared" si="63"/>
        <v>0</v>
      </c>
    </row>
    <row r="111" spans="2:73" ht="25.5" customHeight="1">
      <c r="B111" s="264">
        <f>'Spielplan Sa'!F$2</f>
        <v>42616</v>
      </c>
      <c r="C111" s="132" t="str">
        <f>'Spielplan Sa'!A$4</f>
        <v>weiblich U12</v>
      </c>
      <c r="D111" s="132" t="s">
        <v>66</v>
      </c>
      <c r="E111" s="265">
        <v>9</v>
      </c>
      <c r="F111" s="265">
        <v>6</v>
      </c>
      <c r="G111" s="270"/>
      <c r="H111" s="572">
        <f>IF('Gruppe B'!AL$24=0,"",IF('Gruppe B'!AL$24=10,"","Bitte Platzierung selbst ermitteln"))</f>
      </c>
      <c r="I111" s="572"/>
      <c r="J111" s="572"/>
      <c r="K111" s="572"/>
      <c r="L111" s="572"/>
      <c r="M111" s="513"/>
      <c r="N111" s="513"/>
      <c r="O111" s="513"/>
      <c r="P111" s="513"/>
      <c r="Q111" s="481"/>
      <c r="R111" s="482"/>
      <c r="S111" s="481"/>
      <c r="T111" s="481"/>
      <c r="U111" s="481"/>
      <c r="V111" s="483"/>
      <c r="W111" s="481"/>
      <c r="X111" s="485"/>
      <c r="Y111" s="484"/>
      <c r="Z111" s="486"/>
      <c r="AA111" s="484"/>
      <c r="AB111" s="492"/>
      <c r="AC111" s="492"/>
      <c r="AD111" s="492"/>
      <c r="AE111" s="492"/>
      <c r="AF111" s="492"/>
      <c r="AG111" s="492"/>
      <c r="AH111" s="157"/>
      <c r="AI111" s="157"/>
      <c r="AJ111" s="157"/>
      <c r="AK111" s="157"/>
      <c r="AL111" s="157"/>
      <c r="AM111" s="157"/>
      <c r="AN111" s="264">
        <f>'Spielplan Sa'!F$2</f>
        <v>42616</v>
      </c>
      <c r="AO111" s="132" t="str">
        <f>'Spielplan Sa'!A$4</f>
        <v>weiblich U12</v>
      </c>
      <c r="AP111" s="132" t="s">
        <v>150</v>
      </c>
      <c r="AQ111" s="265">
        <v>9</v>
      </c>
      <c r="AR111" s="265">
        <v>8</v>
      </c>
      <c r="AS111" s="268">
        <v>54</v>
      </c>
      <c r="AT111" s="149" t="str">
        <f>'Spielplan Sa'!S30</f>
        <v>TV Herrnwahltann</v>
      </c>
      <c r="AU111" s="150" t="s">
        <v>6</v>
      </c>
      <c r="AV111" s="162" t="str">
        <f>'Spielplan Sa'!S31</f>
        <v>TV Huntlosen</v>
      </c>
      <c r="AW111" s="162">
        <f>'Spielplan Sa'!T31</f>
        <v>0</v>
      </c>
      <c r="AX111" s="162" t="str">
        <f>'Spielplan Sa'!U31</f>
        <v>TSV Breitenberg</v>
      </c>
      <c r="AY111" s="130">
        <v>11</v>
      </c>
      <c r="AZ111" s="259" t="s">
        <v>10</v>
      </c>
      <c r="BA111" s="130">
        <v>3</v>
      </c>
      <c r="BB111" s="260"/>
      <c r="BC111" s="130">
        <v>11</v>
      </c>
      <c r="BD111" s="259" t="s">
        <v>10</v>
      </c>
      <c r="BE111" s="130">
        <v>3</v>
      </c>
      <c r="BF111" s="260"/>
      <c r="BG111" s="130"/>
      <c r="BH111" s="259" t="s">
        <v>10</v>
      </c>
      <c r="BI111" s="130"/>
      <c r="BJ111" s="151">
        <f t="shared" si="54"/>
        <v>1</v>
      </c>
      <c r="BK111" s="151">
        <f t="shared" si="55"/>
        <v>1</v>
      </c>
      <c r="BL111" s="151">
        <f t="shared" si="56"/>
      </c>
      <c r="BM111" s="151">
        <f t="shared" si="57"/>
        <v>0</v>
      </c>
      <c r="BN111" s="151">
        <f t="shared" si="58"/>
        <v>0</v>
      </c>
      <c r="BO111" s="151">
        <f t="shared" si="59"/>
      </c>
      <c r="BP111" s="152">
        <f t="shared" si="60"/>
        <v>2</v>
      </c>
      <c r="BQ111" s="152" t="s">
        <v>10</v>
      </c>
      <c r="BR111" s="152">
        <f t="shared" si="61"/>
        <v>0</v>
      </c>
      <c r="BS111" s="152">
        <f t="shared" si="62"/>
        <v>2</v>
      </c>
      <c r="BT111" s="152" t="s">
        <v>10</v>
      </c>
      <c r="BU111" s="152">
        <f t="shared" si="63"/>
        <v>0</v>
      </c>
    </row>
    <row r="112" spans="2:73" ht="25.5" customHeight="1">
      <c r="B112" s="264">
        <f>'Spielplan Sa'!F$2</f>
        <v>42616</v>
      </c>
      <c r="C112" s="132" t="str">
        <f>'Spielplan Sa'!A$4</f>
        <v>weiblich U12</v>
      </c>
      <c r="D112" s="132" t="s">
        <v>66</v>
      </c>
      <c r="E112" s="265">
        <v>10</v>
      </c>
      <c r="F112" s="265">
        <v>6</v>
      </c>
      <c r="G112" s="270"/>
      <c r="H112" s="153"/>
      <c r="I112" s="155"/>
      <c r="J112" s="153"/>
      <c r="K112" s="153"/>
      <c r="L112" s="153"/>
      <c r="M112" s="153"/>
      <c r="N112" s="153"/>
      <c r="O112" s="153"/>
      <c r="P112" s="153"/>
      <c r="Q112" s="481"/>
      <c r="R112" s="482"/>
      <c r="S112" s="481"/>
      <c r="T112" s="481"/>
      <c r="U112" s="481"/>
      <c r="V112" s="483"/>
      <c r="W112" s="481"/>
      <c r="X112" s="485"/>
      <c r="Y112" s="484"/>
      <c r="Z112" s="486"/>
      <c r="AA112" s="484"/>
      <c r="AB112" s="492"/>
      <c r="AC112" s="492"/>
      <c r="AD112" s="492"/>
      <c r="AE112" s="492"/>
      <c r="AF112" s="492"/>
      <c r="AG112" s="492"/>
      <c r="AH112" s="157"/>
      <c r="AI112" s="157"/>
      <c r="AJ112" s="157"/>
      <c r="AK112" s="157"/>
      <c r="AL112" s="157"/>
      <c r="AM112" s="157"/>
      <c r="AN112" s="264">
        <f>'Spielplan Sa'!F$2</f>
        <v>42616</v>
      </c>
      <c r="AO112" s="132" t="str">
        <f>'Spielplan Sa'!A$4</f>
        <v>weiblich U12</v>
      </c>
      <c r="AP112" s="132" t="s">
        <v>150</v>
      </c>
      <c r="AQ112" s="265">
        <v>10</v>
      </c>
      <c r="AR112" s="265">
        <v>8</v>
      </c>
      <c r="AS112" s="268">
        <v>55</v>
      </c>
      <c r="AT112" s="149" t="str">
        <f>'Spielplan Sa'!S32</f>
        <v>TSV Essel</v>
      </c>
      <c r="AU112" s="150" t="s">
        <v>7</v>
      </c>
      <c r="AV112" s="162" t="str">
        <f>'Spielplan Sa'!S33</f>
        <v>TSV Breitenberg</v>
      </c>
      <c r="AW112" s="162">
        <f>'Spielplan Sa'!T33</f>
        <v>0</v>
      </c>
      <c r="AX112" s="162" t="str">
        <f>'Spielplan Sa'!U33</f>
        <v>TV Huntlosen</v>
      </c>
      <c r="AY112" s="130">
        <v>11</v>
      </c>
      <c r="AZ112" s="259" t="s">
        <v>10</v>
      </c>
      <c r="BA112" s="130">
        <v>2</v>
      </c>
      <c r="BB112" s="262"/>
      <c r="BC112" s="130">
        <v>11</v>
      </c>
      <c r="BD112" s="259" t="s">
        <v>10</v>
      </c>
      <c r="BE112" s="130">
        <v>1</v>
      </c>
      <c r="BF112" s="262"/>
      <c r="BG112" s="130"/>
      <c r="BH112" s="259" t="s">
        <v>10</v>
      </c>
      <c r="BI112" s="130"/>
      <c r="BJ112" s="151">
        <f t="shared" si="54"/>
        <v>1</v>
      </c>
      <c r="BK112" s="151">
        <f t="shared" si="55"/>
        <v>1</v>
      </c>
      <c r="BL112" s="151">
        <f t="shared" si="56"/>
      </c>
      <c r="BM112" s="151">
        <f t="shared" si="57"/>
        <v>0</v>
      </c>
      <c r="BN112" s="151">
        <f t="shared" si="58"/>
        <v>0</v>
      </c>
      <c r="BO112" s="151">
        <f t="shared" si="59"/>
      </c>
      <c r="BP112" s="152">
        <f t="shared" si="60"/>
        <v>2</v>
      </c>
      <c r="BQ112" s="152" t="s">
        <v>10</v>
      </c>
      <c r="BR112" s="152">
        <f t="shared" si="61"/>
        <v>0</v>
      </c>
      <c r="BS112" s="152">
        <f t="shared" si="62"/>
        <v>2</v>
      </c>
      <c r="BT112" s="152" t="s">
        <v>10</v>
      </c>
      <c r="BU112" s="152">
        <f t="shared" si="63"/>
        <v>0</v>
      </c>
    </row>
    <row r="113" spans="2:73" ht="25.5" customHeight="1">
      <c r="B113" s="264">
        <f>'Spielplan Sa'!F$2</f>
        <v>42616</v>
      </c>
      <c r="C113" s="132" t="str">
        <f>'Spielplan Sa'!A$4</f>
        <v>weiblich U12</v>
      </c>
      <c r="D113" s="132" t="s">
        <v>66</v>
      </c>
      <c r="E113" s="265">
        <v>11</v>
      </c>
      <c r="F113" s="265">
        <v>6</v>
      </c>
      <c r="G113" s="270"/>
      <c r="H113" s="153"/>
      <c r="I113" s="155"/>
      <c r="J113" s="153"/>
      <c r="K113" s="153"/>
      <c r="L113" s="153"/>
      <c r="M113" s="153"/>
      <c r="N113" s="153"/>
      <c r="O113" s="153"/>
      <c r="P113" s="153"/>
      <c r="Q113" s="481"/>
      <c r="R113" s="482"/>
      <c r="S113" s="481"/>
      <c r="T113" s="481"/>
      <c r="U113" s="481"/>
      <c r="V113" s="483"/>
      <c r="W113" s="481"/>
      <c r="X113" s="485"/>
      <c r="Y113" s="484"/>
      <c r="Z113" s="486"/>
      <c r="AA113" s="484"/>
      <c r="AB113" s="492"/>
      <c r="AC113" s="492"/>
      <c r="AD113" s="492"/>
      <c r="AE113" s="492"/>
      <c r="AF113" s="492"/>
      <c r="AG113" s="492"/>
      <c r="AH113" s="157"/>
      <c r="AI113" s="157"/>
      <c r="AJ113" s="157"/>
      <c r="AK113" s="157"/>
      <c r="AL113" s="157"/>
      <c r="AM113" s="157"/>
      <c r="AN113" s="264">
        <f>'Spielplan Sa'!F$2</f>
        <v>42616</v>
      </c>
      <c r="AO113" s="132" t="str">
        <f>'Spielplan Sa'!A$4</f>
        <v>weiblich U12</v>
      </c>
      <c r="AP113" s="132" t="s">
        <v>150</v>
      </c>
      <c r="AQ113" s="265">
        <v>11</v>
      </c>
      <c r="AR113" s="265">
        <v>8</v>
      </c>
      <c r="AS113" s="270"/>
      <c r="AT113" s="153"/>
      <c r="AU113" s="155"/>
      <c r="AV113" s="153"/>
      <c r="AW113" s="153"/>
      <c r="AX113" s="153"/>
      <c r="AY113" s="481"/>
      <c r="AZ113" s="483"/>
      <c r="BA113" s="481"/>
      <c r="BB113" s="481"/>
      <c r="BC113" s="481"/>
      <c r="BD113" s="483"/>
      <c r="BE113" s="481"/>
      <c r="BF113" s="481"/>
      <c r="BG113" s="484"/>
      <c r="BH113" s="486"/>
      <c r="BI113" s="484"/>
      <c r="BJ113" s="492"/>
      <c r="BK113" s="492"/>
      <c r="BL113" s="492"/>
      <c r="BM113" s="492"/>
      <c r="BN113" s="492"/>
      <c r="BO113" s="492"/>
      <c r="BP113" s="157"/>
      <c r="BQ113" s="157"/>
      <c r="BR113" s="157"/>
      <c r="BS113" s="157"/>
      <c r="BT113" s="157"/>
      <c r="BU113" s="157"/>
    </row>
    <row r="114" spans="2:73" ht="25.5" customHeight="1">
      <c r="B114" s="264">
        <f>'Spielplan Sa'!F$2</f>
        <v>42616</v>
      </c>
      <c r="C114" s="132" t="str">
        <f>'Spielplan Sa'!A$4</f>
        <v>weiblich U12</v>
      </c>
      <c r="D114" s="132" t="s">
        <v>66</v>
      </c>
      <c r="E114" s="265">
        <v>12</v>
      </c>
      <c r="F114" s="265">
        <v>6</v>
      </c>
      <c r="G114" s="270"/>
      <c r="H114" s="153"/>
      <c r="I114" s="155"/>
      <c r="J114" s="153"/>
      <c r="K114" s="153"/>
      <c r="L114" s="153"/>
      <c r="M114" s="153"/>
      <c r="N114" s="153"/>
      <c r="O114" s="153"/>
      <c r="P114" s="153"/>
      <c r="Q114" s="481"/>
      <c r="R114" s="482"/>
      <c r="S114" s="481"/>
      <c r="T114" s="481"/>
      <c r="U114" s="481"/>
      <c r="V114" s="483"/>
      <c r="W114" s="481"/>
      <c r="X114" s="485"/>
      <c r="Y114" s="484"/>
      <c r="Z114" s="486"/>
      <c r="AA114" s="484"/>
      <c r="AB114" s="492"/>
      <c r="AC114" s="492"/>
      <c r="AD114" s="492"/>
      <c r="AE114" s="492"/>
      <c r="AF114" s="492"/>
      <c r="AG114" s="492"/>
      <c r="AH114" s="157"/>
      <c r="AI114" s="157"/>
      <c r="AJ114" s="157"/>
      <c r="AK114" s="157"/>
      <c r="AL114" s="157"/>
      <c r="AM114" s="157"/>
      <c r="AN114" s="264">
        <f>'Spielplan Sa'!F$2</f>
        <v>42616</v>
      </c>
      <c r="AO114" s="132" t="str">
        <f>'Spielplan Sa'!A$4</f>
        <v>weiblich U12</v>
      </c>
      <c r="AP114" s="132" t="s">
        <v>150</v>
      </c>
      <c r="AQ114" s="265">
        <v>12</v>
      </c>
      <c r="AR114" s="265">
        <v>8</v>
      </c>
      <c r="AS114" s="270"/>
      <c r="AT114" s="572">
        <f>IF('Gruppe D'!AR$27=0,"",IF('Gruppe D'!AR$27=15,"","Achtung!  Punktgleichheit in Gruppe D"))</f>
      </c>
      <c r="AU114" s="572"/>
      <c r="AV114" s="572"/>
      <c r="AW114" s="572"/>
      <c r="AX114" s="572"/>
      <c r="AY114" s="481"/>
      <c r="AZ114" s="483"/>
      <c r="BA114" s="481"/>
      <c r="BB114" s="481"/>
      <c r="BC114" s="481"/>
      <c r="BD114" s="483"/>
      <c r="BE114" s="481"/>
      <c r="BF114" s="481"/>
      <c r="BG114" s="484"/>
      <c r="BH114" s="486"/>
      <c r="BI114" s="484"/>
      <c r="BJ114" s="492"/>
      <c r="BK114" s="492"/>
      <c r="BL114" s="492"/>
      <c r="BM114" s="492"/>
      <c r="BN114" s="492"/>
      <c r="BO114" s="492"/>
      <c r="BP114" s="157"/>
      <c r="BQ114" s="157"/>
      <c r="BR114" s="157"/>
      <c r="BS114" s="157"/>
      <c r="BT114" s="157"/>
      <c r="BU114" s="157"/>
    </row>
    <row r="115" spans="2:73" ht="25.5" customHeight="1">
      <c r="B115" s="264">
        <f>'Spielplan Sa'!F$2</f>
        <v>42616</v>
      </c>
      <c r="C115" s="132" t="str">
        <f>'Spielplan Sa'!A$4</f>
        <v>weiblich U12</v>
      </c>
      <c r="D115" s="132" t="s">
        <v>66</v>
      </c>
      <c r="E115" s="265">
        <v>13</v>
      </c>
      <c r="F115" s="265">
        <v>6</v>
      </c>
      <c r="G115" s="270"/>
      <c r="H115" s="153"/>
      <c r="I115" s="155"/>
      <c r="J115" s="153"/>
      <c r="K115" s="153"/>
      <c r="L115" s="153"/>
      <c r="M115" s="153"/>
      <c r="N115" s="153"/>
      <c r="O115" s="153"/>
      <c r="P115" s="153"/>
      <c r="Q115" s="481"/>
      <c r="R115" s="482"/>
      <c r="S115" s="481"/>
      <c r="T115" s="481"/>
      <c r="U115" s="481"/>
      <c r="V115" s="483"/>
      <c r="W115" s="481"/>
      <c r="X115" s="485"/>
      <c r="Y115" s="484"/>
      <c r="Z115" s="486"/>
      <c r="AA115" s="484"/>
      <c r="AB115" s="492"/>
      <c r="AC115" s="492"/>
      <c r="AD115" s="492"/>
      <c r="AE115" s="492"/>
      <c r="AF115" s="492"/>
      <c r="AG115" s="492"/>
      <c r="AH115" s="157"/>
      <c r="AI115" s="157"/>
      <c r="AJ115" s="157"/>
      <c r="AK115" s="157"/>
      <c r="AL115" s="157"/>
      <c r="AM115" s="157"/>
      <c r="AN115" s="264">
        <f>'Spielplan Sa'!F$2</f>
        <v>42616</v>
      </c>
      <c r="AO115" s="132" t="str">
        <f>'Spielplan Sa'!A$4</f>
        <v>weiblich U12</v>
      </c>
      <c r="AP115" s="132" t="s">
        <v>150</v>
      </c>
      <c r="AQ115" s="265">
        <v>13</v>
      </c>
      <c r="AR115" s="265">
        <v>8</v>
      </c>
      <c r="AS115" s="270"/>
      <c r="AT115" s="572">
        <f>IF('Gruppe D'!AR$27=0,"",IF('Gruppe D'!AR$27=15,"","Bitte Platzierung selbst ermitteln"))</f>
      </c>
      <c r="AU115" s="572"/>
      <c r="AV115" s="572"/>
      <c r="AW115" s="572"/>
      <c r="AX115" s="572"/>
      <c r="AY115" s="481"/>
      <c r="AZ115" s="483"/>
      <c r="BA115" s="481"/>
      <c r="BB115" s="481"/>
      <c r="BC115" s="481"/>
      <c r="BD115" s="483"/>
      <c r="BE115" s="481"/>
      <c r="BF115" s="481"/>
      <c r="BG115" s="484"/>
      <c r="BH115" s="486"/>
      <c r="BI115" s="484"/>
      <c r="BJ115" s="492"/>
      <c r="BK115" s="492"/>
      <c r="BL115" s="492"/>
      <c r="BM115" s="492"/>
      <c r="BN115" s="492"/>
      <c r="BO115" s="492"/>
      <c r="BP115" s="157"/>
      <c r="BQ115" s="157"/>
      <c r="BR115" s="157"/>
      <c r="BS115" s="157"/>
      <c r="BT115" s="157"/>
      <c r="BU115" s="157"/>
    </row>
    <row r="116" spans="2:73" ht="15.75">
      <c r="B116" s="264">
        <f>'Spielplan Sa'!F$2</f>
        <v>42616</v>
      </c>
      <c r="C116" s="132" t="str">
        <f>'Spielplan Sa'!A$4</f>
        <v>weiblich U12</v>
      </c>
      <c r="D116" s="132" t="s">
        <v>66</v>
      </c>
      <c r="E116" s="265">
        <v>14</v>
      </c>
      <c r="F116" s="265">
        <v>6</v>
      </c>
      <c r="G116" s="270"/>
      <c r="H116" s="153"/>
      <c r="I116" s="155"/>
      <c r="J116" s="153"/>
      <c r="K116" s="153"/>
      <c r="L116" s="153"/>
      <c r="M116" s="153"/>
      <c r="N116" s="153"/>
      <c r="O116" s="153"/>
      <c r="P116" s="153"/>
      <c r="Q116" s="481"/>
      <c r="R116" s="482"/>
      <c r="S116" s="481"/>
      <c r="T116" s="481"/>
      <c r="U116" s="481"/>
      <c r="V116" s="483"/>
      <c r="W116" s="481"/>
      <c r="X116" s="485"/>
      <c r="Y116" s="484"/>
      <c r="Z116" s="486"/>
      <c r="AA116" s="484"/>
      <c r="AB116" s="492"/>
      <c r="AC116" s="492"/>
      <c r="AD116" s="492"/>
      <c r="AE116" s="492"/>
      <c r="AF116" s="492"/>
      <c r="AG116" s="492"/>
      <c r="AH116" s="157"/>
      <c r="AI116" s="157"/>
      <c r="AJ116" s="157"/>
      <c r="AK116" s="157"/>
      <c r="AL116" s="157"/>
      <c r="AM116" s="157"/>
      <c r="AN116" s="264">
        <f>'Spielplan Sa'!F$2</f>
        <v>42616</v>
      </c>
      <c r="AO116" s="132" t="str">
        <f>'Spielplan Sa'!A$4</f>
        <v>weiblich U12</v>
      </c>
      <c r="AP116" s="132" t="s">
        <v>150</v>
      </c>
      <c r="AQ116" s="265">
        <v>14</v>
      </c>
      <c r="AR116" s="265">
        <v>8</v>
      </c>
      <c r="AS116" s="270"/>
      <c r="AT116" s="153"/>
      <c r="AU116" s="155"/>
      <c r="AV116" s="153"/>
      <c r="AW116" s="153"/>
      <c r="AX116" s="153"/>
      <c r="AY116" s="481"/>
      <c r="AZ116" s="483"/>
      <c r="BA116" s="481"/>
      <c r="BB116" s="481"/>
      <c r="BC116" s="481"/>
      <c r="BD116" s="483"/>
      <c r="BE116" s="481"/>
      <c r="BF116" s="481"/>
      <c r="BG116" s="484"/>
      <c r="BH116" s="486"/>
      <c r="BI116" s="484"/>
      <c r="BJ116" s="492"/>
      <c r="BK116" s="492"/>
      <c r="BL116" s="492"/>
      <c r="BM116" s="492"/>
      <c r="BN116" s="492"/>
      <c r="BO116" s="492"/>
      <c r="BP116" s="157"/>
      <c r="BQ116" s="157"/>
      <c r="BR116" s="157"/>
      <c r="BS116" s="157"/>
      <c r="BT116" s="157"/>
      <c r="BU116" s="157"/>
    </row>
    <row r="117" spans="2:73" ht="15.75">
      <c r="B117" s="264">
        <f>'Spielplan Sa'!F$2</f>
        <v>42616</v>
      </c>
      <c r="C117" s="132" t="str">
        <f>'Spielplan Sa'!A$4</f>
        <v>weiblich U12</v>
      </c>
      <c r="D117" s="132" t="s">
        <v>66</v>
      </c>
      <c r="E117" s="265">
        <v>15</v>
      </c>
      <c r="F117" s="265">
        <v>2</v>
      </c>
      <c r="G117" s="270"/>
      <c r="H117" s="153"/>
      <c r="I117" s="155"/>
      <c r="J117" s="153"/>
      <c r="K117" s="153"/>
      <c r="L117" s="153"/>
      <c r="M117" s="153"/>
      <c r="N117" s="153"/>
      <c r="O117" s="153"/>
      <c r="P117" s="153"/>
      <c r="Q117" s="481"/>
      <c r="R117" s="482"/>
      <c r="S117" s="481"/>
      <c r="T117" s="481"/>
      <c r="U117" s="481"/>
      <c r="V117" s="483"/>
      <c r="W117" s="481"/>
      <c r="X117" s="485"/>
      <c r="Y117" s="484"/>
      <c r="Z117" s="486"/>
      <c r="AA117" s="484"/>
      <c r="AB117" s="492"/>
      <c r="AC117" s="492"/>
      <c r="AD117" s="492"/>
      <c r="AE117" s="492"/>
      <c r="AF117" s="492"/>
      <c r="AG117" s="492"/>
      <c r="AH117" s="157"/>
      <c r="AI117" s="157"/>
      <c r="AJ117" s="157"/>
      <c r="AK117" s="157"/>
      <c r="AL117" s="157"/>
      <c r="AM117" s="157"/>
      <c r="AN117" s="264">
        <f>'Spielplan Sa'!F$2</f>
        <v>42616</v>
      </c>
      <c r="AO117" s="132" t="str">
        <f>'Spielplan Sa'!A$4</f>
        <v>weiblich U12</v>
      </c>
      <c r="AP117" s="132" t="s">
        <v>150</v>
      </c>
      <c r="AQ117" s="265">
        <v>15</v>
      </c>
      <c r="AR117" s="265">
        <v>8</v>
      </c>
      <c r="AS117" s="270"/>
      <c r="AT117" s="153"/>
      <c r="AU117" s="155"/>
      <c r="AV117" s="153"/>
      <c r="AW117" s="153"/>
      <c r="AX117" s="153"/>
      <c r="AY117" s="481"/>
      <c r="AZ117" s="483"/>
      <c r="BA117" s="481"/>
      <c r="BB117" s="481"/>
      <c r="BC117" s="481"/>
      <c r="BD117" s="483"/>
      <c r="BE117" s="481"/>
      <c r="BF117" s="481"/>
      <c r="BG117" s="484"/>
      <c r="BH117" s="486"/>
      <c r="BI117" s="484"/>
      <c r="BJ117" s="492"/>
      <c r="BK117" s="492"/>
      <c r="BL117" s="492"/>
      <c r="BM117" s="492"/>
      <c r="BN117" s="492"/>
      <c r="BO117" s="492"/>
      <c r="BP117" s="157"/>
      <c r="BQ117" s="157"/>
      <c r="BR117" s="157"/>
      <c r="BS117" s="157"/>
      <c r="BT117" s="157"/>
      <c r="BU117" s="157"/>
    </row>
    <row r="118" spans="7:73" ht="15.75"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7"/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160"/>
      <c r="AO118" s="160"/>
      <c r="AP118" s="160"/>
      <c r="AQ118" s="272"/>
      <c r="AR118" s="272"/>
      <c r="AS118" s="567">
        <f>IF('Gruppe D'!BD$30=0,"",IF('Gruppe D'!BD$30=21,"","Achtung!  Punktgleichheit in Gruppe D"))</f>
      </c>
      <c r="AT118" s="567"/>
      <c r="AU118" s="567"/>
      <c r="AV118" s="567"/>
      <c r="AW118" s="567"/>
      <c r="AX118" s="567"/>
      <c r="AY118" s="567"/>
      <c r="AZ118" s="567"/>
      <c r="BA118" s="567"/>
      <c r="BB118" s="567"/>
      <c r="BC118" s="567"/>
      <c r="BD118" s="567"/>
      <c r="BE118" s="567"/>
      <c r="BF118" s="567"/>
      <c r="BG118" s="567"/>
      <c r="BH118" s="567"/>
      <c r="BI118" s="567"/>
      <c r="BJ118" s="567"/>
      <c r="BK118" s="567"/>
      <c r="BL118" s="567"/>
      <c r="BM118" s="567"/>
      <c r="BN118" s="567"/>
      <c r="BO118" s="567"/>
      <c r="BP118" s="567"/>
      <c r="BQ118" s="567"/>
      <c r="BR118" s="567"/>
      <c r="BS118" s="567"/>
      <c r="BT118" s="567"/>
      <c r="BU118" s="567"/>
    </row>
    <row r="119" spans="7:73" ht="15.75">
      <c r="G119" s="568"/>
      <c r="H119" s="568"/>
      <c r="I119" s="568"/>
      <c r="J119" s="568"/>
      <c r="K119" s="568"/>
      <c r="L119" s="568"/>
      <c r="M119" s="568"/>
      <c r="N119" s="568"/>
      <c r="O119" s="568"/>
      <c r="P119" s="568"/>
      <c r="Q119" s="568"/>
      <c r="R119" s="568"/>
      <c r="S119" s="568"/>
      <c r="T119" s="568"/>
      <c r="U119" s="568"/>
      <c r="V119" s="568"/>
      <c r="W119" s="568"/>
      <c r="X119" s="568"/>
      <c r="Y119" s="568"/>
      <c r="Z119" s="568"/>
      <c r="AA119" s="568"/>
      <c r="AB119" s="568"/>
      <c r="AC119" s="568"/>
      <c r="AD119" s="568"/>
      <c r="AE119" s="568"/>
      <c r="AF119" s="568"/>
      <c r="AG119" s="568"/>
      <c r="AH119" s="568"/>
      <c r="AI119" s="568"/>
      <c r="AJ119" s="568"/>
      <c r="AK119" s="568"/>
      <c r="AL119" s="568"/>
      <c r="AM119" s="568"/>
      <c r="AN119" s="160"/>
      <c r="AO119" s="160"/>
      <c r="AP119" s="160"/>
      <c r="AQ119" s="272"/>
      <c r="AR119" s="272"/>
      <c r="AS119" s="568">
        <f>IF('Gruppe D'!BD$30=0,"",IF('Gruppe D'!BD$30=21,"","Bitte Platzierung selbst ermitteln"))</f>
      </c>
      <c r="AT119" s="568"/>
      <c r="AU119" s="568"/>
      <c r="AV119" s="568"/>
      <c r="AW119" s="568"/>
      <c r="AX119" s="568"/>
      <c r="AY119" s="568"/>
      <c r="AZ119" s="568"/>
      <c r="BA119" s="568"/>
      <c r="BB119" s="568"/>
      <c r="BC119" s="568"/>
      <c r="BD119" s="568"/>
      <c r="BE119" s="568"/>
      <c r="BF119" s="568"/>
      <c r="BG119" s="568"/>
      <c r="BH119" s="568"/>
      <c r="BI119" s="568"/>
      <c r="BJ119" s="568"/>
      <c r="BK119" s="568"/>
      <c r="BL119" s="568"/>
      <c r="BM119" s="568"/>
      <c r="BN119" s="568"/>
      <c r="BO119" s="568"/>
      <c r="BP119" s="568"/>
      <c r="BQ119" s="568"/>
      <c r="BR119" s="568"/>
      <c r="BS119" s="568"/>
      <c r="BT119" s="568"/>
      <c r="BU119" s="568"/>
    </row>
    <row r="120" spans="40:69" ht="20.25">
      <c r="AN120" s="164"/>
      <c r="AO120" s="164"/>
      <c r="AP120" s="164"/>
      <c r="AQ120" s="274"/>
      <c r="AR120" s="274"/>
      <c r="AS120" s="274"/>
      <c r="AT120" s="165"/>
      <c r="AU120" s="165"/>
      <c r="AV120" s="164"/>
      <c r="AW120" s="164"/>
      <c r="AX120" s="164"/>
      <c r="AY120" s="164"/>
      <c r="AZ120" s="166"/>
      <c r="BA120" s="164"/>
      <c r="BB120" s="164"/>
      <c r="BC120" s="164"/>
      <c r="BD120" s="166"/>
      <c r="BE120" s="164"/>
      <c r="BF120" s="164"/>
      <c r="BG120" s="160"/>
      <c r="BH120" s="58"/>
      <c r="BI120" s="160"/>
      <c r="BJ120" s="160"/>
      <c r="BK120" s="160"/>
      <c r="BL120" s="160"/>
      <c r="BM120" s="160"/>
      <c r="BN120" s="160"/>
      <c r="BO120" s="160"/>
      <c r="BP120" s="160"/>
      <c r="BQ120" s="160"/>
    </row>
    <row r="121" spans="40:69" ht="20.25">
      <c r="AN121" s="164"/>
      <c r="AO121" s="164"/>
      <c r="AP121" s="164"/>
      <c r="AQ121" s="274"/>
      <c r="AR121" s="274"/>
      <c r="AS121" s="274"/>
      <c r="AT121" s="165"/>
      <c r="AU121" s="165"/>
      <c r="AV121" s="165"/>
      <c r="AW121" s="165"/>
      <c r="AX121" s="165"/>
      <c r="AY121" s="165"/>
      <c r="AZ121" s="167"/>
      <c r="BA121" s="165"/>
      <c r="BB121" s="164"/>
      <c r="BC121" s="164"/>
      <c r="BD121" s="166"/>
      <c r="BE121" s="164"/>
      <c r="BF121" s="164"/>
      <c r="BG121" s="160"/>
      <c r="BH121" s="58"/>
      <c r="BI121" s="160"/>
      <c r="BJ121" s="160"/>
      <c r="BK121" s="160"/>
      <c r="BL121" s="160"/>
      <c r="BM121" s="160"/>
      <c r="BN121" s="160"/>
      <c r="BO121" s="160"/>
      <c r="BP121" s="160"/>
      <c r="BQ121" s="160"/>
    </row>
    <row r="122" spans="40:69" ht="20.25">
      <c r="AN122" s="164"/>
      <c r="AO122" s="164"/>
      <c r="AP122" s="164"/>
      <c r="AQ122" s="274"/>
      <c r="AR122" s="274"/>
      <c r="AS122" s="277"/>
      <c r="AT122" s="169"/>
      <c r="AU122" s="165"/>
      <c r="AV122" s="165"/>
      <c r="AW122" s="165"/>
      <c r="AX122" s="165"/>
      <c r="AY122" s="165"/>
      <c r="AZ122" s="167"/>
      <c r="BA122" s="165"/>
      <c r="BB122" s="164"/>
      <c r="BC122" s="164"/>
      <c r="BD122" s="167"/>
      <c r="BE122" s="164"/>
      <c r="BF122" s="164"/>
      <c r="BG122" s="160"/>
      <c r="BH122" s="58"/>
      <c r="BI122" s="160"/>
      <c r="BJ122" s="160"/>
      <c r="BK122" s="160"/>
      <c r="BL122" s="160"/>
      <c r="BM122" s="160"/>
      <c r="BN122" s="160"/>
      <c r="BO122" s="160"/>
      <c r="BP122" s="160"/>
      <c r="BQ122" s="160"/>
    </row>
    <row r="123" spans="40:69" ht="20.25">
      <c r="AN123" s="164"/>
      <c r="AO123" s="164"/>
      <c r="AP123" s="164"/>
      <c r="AQ123" s="274"/>
      <c r="AR123" s="274"/>
      <c r="AS123" s="277"/>
      <c r="AT123" s="169"/>
      <c r="AU123" s="165"/>
      <c r="AV123" s="165"/>
      <c r="AW123" s="165"/>
      <c r="AX123" s="165"/>
      <c r="AY123" s="165"/>
      <c r="AZ123" s="167"/>
      <c r="BA123" s="165"/>
      <c r="BB123" s="164"/>
      <c r="BC123" s="164"/>
      <c r="BD123" s="167"/>
      <c r="BE123" s="164"/>
      <c r="BF123" s="164"/>
      <c r="BG123" s="160"/>
      <c r="BH123" s="58"/>
      <c r="BI123" s="160"/>
      <c r="BJ123" s="160"/>
      <c r="BK123" s="160"/>
      <c r="BL123" s="160"/>
      <c r="BM123" s="160"/>
      <c r="BN123" s="160"/>
      <c r="BO123" s="160"/>
      <c r="BP123" s="160"/>
      <c r="BQ123" s="160"/>
    </row>
    <row r="124" spans="7:69" ht="26.25">
      <c r="G124" s="271"/>
      <c r="H124" s="160"/>
      <c r="I124" s="160"/>
      <c r="J124" s="160"/>
      <c r="K124" s="160"/>
      <c r="L124" s="160"/>
      <c r="M124" s="160"/>
      <c r="N124" s="160"/>
      <c r="O124" s="160"/>
      <c r="P124" s="160"/>
      <c r="Q124" s="163"/>
      <c r="R124" s="58"/>
      <c r="S124" s="160"/>
      <c r="T124" s="160"/>
      <c r="U124" s="160"/>
      <c r="V124" s="58"/>
      <c r="W124" s="160"/>
      <c r="X124" s="160"/>
      <c r="Y124" s="160"/>
      <c r="Z124" s="58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4"/>
      <c r="AO124" s="164"/>
      <c r="AP124" s="164"/>
      <c r="AQ124" s="274"/>
      <c r="AR124" s="274"/>
      <c r="AS124" s="277"/>
      <c r="AT124" s="169"/>
      <c r="AU124" s="165"/>
      <c r="AV124" s="165"/>
      <c r="AW124" s="165"/>
      <c r="AX124" s="165"/>
      <c r="AY124" s="165"/>
      <c r="AZ124" s="167"/>
      <c r="BA124" s="165"/>
      <c r="BB124" s="164"/>
      <c r="BC124" s="164"/>
      <c r="BD124" s="167"/>
      <c r="BE124" s="164"/>
      <c r="BF124" s="164"/>
      <c r="BG124" s="160"/>
      <c r="BH124" s="58"/>
      <c r="BI124" s="160"/>
      <c r="BJ124" s="160"/>
      <c r="BK124" s="160"/>
      <c r="BL124" s="160"/>
      <c r="BM124" s="160"/>
      <c r="BN124" s="160"/>
      <c r="BO124" s="160"/>
      <c r="BP124" s="160"/>
      <c r="BQ124" s="160"/>
    </row>
    <row r="125" spans="7:69" ht="20.25">
      <c r="G125" s="272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58"/>
      <c r="S125" s="160"/>
      <c r="T125" s="160"/>
      <c r="U125" s="160"/>
      <c r="V125" s="58"/>
      <c r="W125" s="160"/>
      <c r="X125" s="160"/>
      <c r="Y125" s="160"/>
      <c r="Z125" s="58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4"/>
      <c r="AO125" s="164"/>
      <c r="AP125" s="164"/>
      <c r="AQ125" s="274"/>
      <c r="AR125" s="274"/>
      <c r="AS125" s="277"/>
      <c r="AT125" s="169"/>
      <c r="AU125" s="165"/>
      <c r="AV125" s="165"/>
      <c r="AW125" s="165"/>
      <c r="AX125" s="165"/>
      <c r="AY125" s="165"/>
      <c r="AZ125" s="167"/>
      <c r="BA125" s="165"/>
      <c r="BB125" s="164"/>
      <c r="BC125" s="164"/>
      <c r="BD125" s="167"/>
      <c r="BE125" s="164"/>
      <c r="BF125" s="164"/>
      <c r="BG125" s="160"/>
      <c r="BH125" s="58"/>
      <c r="BI125" s="160"/>
      <c r="BJ125" s="160"/>
      <c r="BK125" s="160"/>
      <c r="BL125" s="160"/>
      <c r="BM125" s="160"/>
      <c r="BN125" s="160"/>
      <c r="BO125" s="160"/>
      <c r="BP125" s="160"/>
      <c r="BQ125" s="160"/>
    </row>
    <row r="126" spans="7:69" ht="20.25">
      <c r="G126" s="272"/>
      <c r="H126" s="160"/>
      <c r="I126" s="164"/>
      <c r="J126" s="165"/>
      <c r="K126" s="165"/>
      <c r="L126" s="165"/>
      <c r="M126" s="165"/>
      <c r="N126" s="165"/>
      <c r="O126" s="165"/>
      <c r="P126" s="165"/>
      <c r="Q126" s="164"/>
      <c r="R126" s="166"/>
      <c r="S126" s="164"/>
      <c r="T126" s="164"/>
      <c r="U126" s="164"/>
      <c r="V126" s="166"/>
      <c r="W126" s="164"/>
      <c r="X126" s="164"/>
      <c r="Y126" s="164"/>
      <c r="Z126" s="166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274"/>
      <c r="AR126" s="274"/>
      <c r="AS126" s="277"/>
      <c r="AT126" s="169"/>
      <c r="AU126" s="165"/>
      <c r="AV126" s="165"/>
      <c r="AW126" s="165"/>
      <c r="AX126" s="165"/>
      <c r="AY126" s="165"/>
      <c r="AZ126" s="167"/>
      <c r="BA126" s="165"/>
      <c r="BB126" s="164"/>
      <c r="BC126" s="164"/>
      <c r="BD126" s="167"/>
      <c r="BE126" s="164"/>
      <c r="BF126" s="164"/>
      <c r="BG126" s="160"/>
      <c r="BH126" s="58"/>
      <c r="BI126" s="160"/>
      <c r="BJ126" s="160"/>
      <c r="BK126" s="160"/>
      <c r="BL126" s="160"/>
      <c r="BM126" s="160"/>
      <c r="BN126" s="160"/>
      <c r="BO126" s="160"/>
      <c r="BP126" s="160"/>
      <c r="BQ126" s="160"/>
    </row>
    <row r="127" spans="7:69" ht="20.25">
      <c r="G127" s="272"/>
      <c r="H127" s="160"/>
      <c r="I127" s="164"/>
      <c r="J127" s="164"/>
      <c r="K127" s="164"/>
      <c r="L127" s="164"/>
      <c r="M127" s="164"/>
      <c r="N127" s="164"/>
      <c r="O127" s="164"/>
      <c r="P127" s="164"/>
      <c r="Q127" s="165"/>
      <c r="R127" s="166"/>
      <c r="S127" s="164"/>
      <c r="T127" s="164"/>
      <c r="U127" s="164"/>
      <c r="V127" s="166"/>
      <c r="W127" s="164"/>
      <c r="X127" s="164"/>
      <c r="Y127" s="164"/>
      <c r="Z127" s="166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274"/>
      <c r="AR127" s="274"/>
      <c r="AS127" s="277"/>
      <c r="AT127" s="169"/>
      <c r="AU127" s="165"/>
      <c r="AV127" s="165"/>
      <c r="AW127" s="165"/>
      <c r="AX127" s="165"/>
      <c r="AY127" s="165"/>
      <c r="AZ127" s="167"/>
      <c r="BA127" s="165"/>
      <c r="BB127" s="164"/>
      <c r="BC127" s="164"/>
      <c r="BD127" s="167"/>
      <c r="BE127" s="164"/>
      <c r="BF127" s="164"/>
      <c r="BG127" s="160"/>
      <c r="BH127" s="58"/>
      <c r="BI127" s="160"/>
      <c r="BJ127" s="160"/>
      <c r="BK127" s="160"/>
      <c r="BL127" s="160"/>
      <c r="BM127" s="160"/>
      <c r="BN127" s="160"/>
      <c r="BO127" s="160"/>
      <c r="BP127" s="160"/>
      <c r="BQ127" s="160"/>
    </row>
    <row r="128" spans="7:69" ht="20.25">
      <c r="G128" s="272"/>
      <c r="H128" s="160"/>
      <c r="I128" s="167"/>
      <c r="J128" s="165"/>
      <c r="K128" s="165"/>
      <c r="L128" s="165"/>
      <c r="M128" s="165"/>
      <c r="N128" s="165"/>
      <c r="O128" s="165"/>
      <c r="P128" s="165"/>
      <c r="Q128" s="167"/>
      <c r="R128" s="168"/>
      <c r="S128" s="167"/>
      <c r="T128" s="167"/>
      <c r="U128" s="165"/>
      <c r="V128" s="167"/>
      <c r="W128" s="165"/>
      <c r="X128" s="165"/>
      <c r="Y128" s="164"/>
      <c r="Z128" s="166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274"/>
      <c r="AR128" s="274"/>
      <c r="AS128" s="274"/>
      <c r="AT128" s="164"/>
      <c r="AU128" s="164"/>
      <c r="AV128" s="164"/>
      <c r="AW128" s="164"/>
      <c r="AX128" s="164"/>
      <c r="AY128" s="164"/>
      <c r="AZ128" s="166"/>
      <c r="BA128" s="164"/>
      <c r="BB128" s="164"/>
      <c r="BC128" s="164"/>
      <c r="BD128" s="166"/>
      <c r="BE128" s="164"/>
      <c r="BF128" s="164"/>
      <c r="BG128" s="160"/>
      <c r="BH128" s="58"/>
      <c r="BI128" s="160"/>
      <c r="BJ128" s="160"/>
      <c r="BK128" s="160"/>
      <c r="BL128" s="160"/>
      <c r="BM128" s="160"/>
      <c r="BN128" s="160"/>
      <c r="BO128" s="160"/>
      <c r="BP128" s="160"/>
      <c r="BQ128" s="160"/>
    </row>
    <row r="129" spans="7:69" ht="20.25">
      <c r="G129" s="272"/>
      <c r="H129" s="160"/>
      <c r="I129" s="167"/>
      <c r="J129" s="165"/>
      <c r="K129" s="165"/>
      <c r="L129" s="165"/>
      <c r="M129" s="165"/>
      <c r="N129" s="165"/>
      <c r="O129" s="165"/>
      <c r="P129" s="165"/>
      <c r="Q129" s="165"/>
      <c r="R129" s="167"/>
      <c r="S129" s="165"/>
      <c r="T129" s="165"/>
      <c r="U129" s="165"/>
      <c r="V129" s="167"/>
      <c r="W129" s="165"/>
      <c r="X129" s="165"/>
      <c r="Y129" s="164"/>
      <c r="Z129" s="166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274"/>
      <c r="AR129" s="274"/>
      <c r="AS129" s="274"/>
      <c r="AT129" s="164"/>
      <c r="AU129" s="164"/>
      <c r="AV129" s="164"/>
      <c r="AW129" s="164"/>
      <c r="AX129" s="164"/>
      <c r="AY129" s="164"/>
      <c r="AZ129" s="166"/>
      <c r="BA129" s="164"/>
      <c r="BB129" s="164"/>
      <c r="BC129" s="164"/>
      <c r="BD129" s="166"/>
      <c r="BE129" s="164"/>
      <c r="BF129" s="164"/>
      <c r="BG129" s="160"/>
      <c r="BH129" s="58"/>
      <c r="BI129" s="160"/>
      <c r="BJ129" s="160"/>
      <c r="BK129" s="160"/>
      <c r="BL129" s="160"/>
      <c r="BM129" s="160"/>
      <c r="BN129" s="160"/>
      <c r="BO129" s="160"/>
      <c r="BP129" s="160"/>
      <c r="BQ129" s="160"/>
    </row>
    <row r="130" spans="7:69" ht="17.25" customHeight="1">
      <c r="G130" s="272"/>
      <c r="H130" s="160"/>
      <c r="I130" s="167"/>
      <c r="J130" s="165"/>
      <c r="K130" s="165"/>
      <c r="L130" s="165"/>
      <c r="M130" s="165"/>
      <c r="N130" s="165"/>
      <c r="O130" s="165"/>
      <c r="P130" s="165"/>
      <c r="Q130" s="165"/>
      <c r="R130" s="167"/>
      <c r="S130" s="165"/>
      <c r="T130" s="165"/>
      <c r="U130" s="165"/>
      <c r="V130" s="167"/>
      <c r="W130" s="165"/>
      <c r="X130" s="165"/>
      <c r="Y130" s="164"/>
      <c r="Z130" s="166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274"/>
      <c r="AR130" s="274"/>
      <c r="AS130" s="274"/>
      <c r="AT130" s="165"/>
      <c r="AU130" s="165"/>
      <c r="AV130" s="164"/>
      <c r="AW130" s="164"/>
      <c r="AX130" s="164"/>
      <c r="AY130" s="164"/>
      <c r="AZ130" s="166"/>
      <c r="BA130" s="164"/>
      <c r="BB130" s="164"/>
      <c r="BC130" s="164"/>
      <c r="BD130" s="166"/>
      <c r="BE130" s="164"/>
      <c r="BF130" s="164"/>
      <c r="BG130" s="160"/>
      <c r="BH130" s="58"/>
      <c r="BI130" s="160"/>
      <c r="BJ130" s="160"/>
      <c r="BK130" s="160"/>
      <c r="BL130" s="160"/>
      <c r="BM130" s="160"/>
      <c r="BN130" s="160"/>
      <c r="BO130" s="160"/>
      <c r="BP130" s="160"/>
      <c r="BQ130" s="160"/>
    </row>
    <row r="131" spans="7:69" ht="20.25">
      <c r="G131" s="272"/>
      <c r="H131" s="160"/>
      <c r="I131" s="167"/>
      <c r="J131" s="165"/>
      <c r="K131" s="165"/>
      <c r="L131" s="165"/>
      <c r="M131" s="165"/>
      <c r="N131" s="165"/>
      <c r="O131" s="165"/>
      <c r="P131" s="165"/>
      <c r="Q131" s="165"/>
      <c r="R131" s="167"/>
      <c r="S131" s="165"/>
      <c r="T131" s="165"/>
      <c r="U131" s="165"/>
      <c r="V131" s="167"/>
      <c r="W131" s="165"/>
      <c r="X131" s="165"/>
      <c r="Y131" s="164"/>
      <c r="Z131" s="166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274"/>
      <c r="AR131" s="274"/>
      <c r="AS131" s="274"/>
      <c r="AT131" s="165"/>
      <c r="AU131" s="165"/>
      <c r="AV131" s="165"/>
      <c r="AW131" s="165"/>
      <c r="AX131" s="165"/>
      <c r="AY131" s="165"/>
      <c r="AZ131" s="167"/>
      <c r="BA131" s="165"/>
      <c r="BB131" s="164"/>
      <c r="BC131" s="164"/>
      <c r="BD131" s="166"/>
      <c r="BE131" s="164"/>
      <c r="BF131" s="164"/>
      <c r="BG131" s="160"/>
      <c r="BH131" s="58"/>
      <c r="BI131" s="160"/>
      <c r="BJ131" s="160"/>
      <c r="BK131" s="160"/>
      <c r="BL131" s="160"/>
      <c r="BM131" s="160"/>
      <c r="BN131" s="160"/>
      <c r="BO131" s="160"/>
      <c r="BP131" s="160"/>
      <c r="BQ131" s="160"/>
    </row>
    <row r="132" spans="7:69" ht="20.25">
      <c r="G132" s="272"/>
      <c r="H132" s="160"/>
      <c r="I132" s="167"/>
      <c r="J132" s="165"/>
      <c r="K132" s="165"/>
      <c r="L132" s="165"/>
      <c r="M132" s="165"/>
      <c r="N132" s="165"/>
      <c r="O132" s="165"/>
      <c r="P132" s="165"/>
      <c r="Q132" s="165"/>
      <c r="R132" s="167"/>
      <c r="S132" s="165"/>
      <c r="T132" s="165"/>
      <c r="U132" s="165"/>
      <c r="V132" s="167"/>
      <c r="W132" s="165"/>
      <c r="X132" s="165"/>
      <c r="Y132" s="164"/>
      <c r="Z132" s="166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274"/>
      <c r="AR132" s="274"/>
      <c r="AS132" s="277"/>
      <c r="AT132" s="169"/>
      <c r="AU132" s="165"/>
      <c r="AV132" s="165"/>
      <c r="AW132" s="165"/>
      <c r="AX132" s="165"/>
      <c r="AY132" s="165"/>
      <c r="AZ132" s="167"/>
      <c r="BA132" s="165"/>
      <c r="BB132" s="164"/>
      <c r="BC132" s="164"/>
      <c r="BD132" s="167"/>
      <c r="BE132" s="164"/>
      <c r="BF132" s="164"/>
      <c r="BG132" s="160"/>
      <c r="BH132" s="58"/>
      <c r="BI132" s="160"/>
      <c r="BJ132" s="160"/>
      <c r="BK132" s="160"/>
      <c r="BL132" s="160"/>
      <c r="BM132" s="160"/>
      <c r="BN132" s="160"/>
      <c r="BO132" s="160"/>
      <c r="BP132" s="160"/>
      <c r="BQ132" s="160"/>
    </row>
    <row r="133" spans="7:69" ht="20.25">
      <c r="G133" s="272"/>
      <c r="H133" s="160"/>
      <c r="I133" s="167"/>
      <c r="J133" s="165"/>
      <c r="K133" s="165"/>
      <c r="L133" s="165"/>
      <c r="M133" s="165"/>
      <c r="N133" s="165"/>
      <c r="O133" s="165"/>
      <c r="P133" s="165"/>
      <c r="Q133" s="165"/>
      <c r="R133" s="167"/>
      <c r="S133" s="165"/>
      <c r="T133" s="165"/>
      <c r="U133" s="165"/>
      <c r="V133" s="167"/>
      <c r="W133" s="165"/>
      <c r="X133" s="165"/>
      <c r="Y133" s="164"/>
      <c r="Z133" s="166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274"/>
      <c r="AR133" s="274"/>
      <c r="AS133" s="277"/>
      <c r="AT133" s="169"/>
      <c r="AU133" s="165"/>
      <c r="AV133" s="165"/>
      <c r="AW133" s="165"/>
      <c r="AX133" s="165"/>
      <c r="AY133" s="165"/>
      <c r="AZ133" s="167"/>
      <c r="BA133" s="165"/>
      <c r="BB133" s="164"/>
      <c r="BC133" s="164"/>
      <c r="BD133" s="167"/>
      <c r="BE133" s="164"/>
      <c r="BF133" s="164"/>
      <c r="BG133" s="160"/>
      <c r="BH133" s="58"/>
      <c r="BI133" s="160"/>
      <c r="BJ133" s="160"/>
      <c r="BK133" s="160"/>
      <c r="BL133" s="160"/>
      <c r="BM133" s="160"/>
      <c r="BN133" s="160"/>
      <c r="BO133" s="160"/>
      <c r="BP133" s="160"/>
      <c r="BQ133" s="160"/>
    </row>
    <row r="134" spans="7:69" ht="20.25">
      <c r="G134" s="272"/>
      <c r="H134" s="160"/>
      <c r="I134" s="167"/>
      <c r="J134" s="165"/>
      <c r="K134" s="165"/>
      <c r="L134" s="165"/>
      <c r="M134" s="165"/>
      <c r="N134" s="165"/>
      <c r="O134" s="165"/>
      <c r="P134" s="165"/>
      <c r="Q134" s="165"/>
      <c r="R134" s="167"/>
      <c r="S134" s="165"/>
      <c r="T134" s="165"/>
      <c r="U134" s="164"/>
      <c r="V134" s="166"/>
      <c r="W134" s="164"/>
      <c r="X134" s="164"/>
      <c r="Y134" s="164"/>
      <c r="Z134" s="166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274"/>
      <c r="AR134" s="274"/>
      <c r="AS134" s="277"/>
      <c r="AT134" s="169"/>
      <c r="AU134" s="165"/>
      <c r="AV134" s="165"/>
      <c r="AW134" s="165"/>
      <c r="AX134" s="165"/>
      <c r="AY134" s="165"/>
      <c r="AZ134" s="167"/>
      <c r="BA134" s="165"/>
      <c r="BB134" s="164"/>
      <c r="BC134" s="164"/>
      <c r="BD134" s="167"/>
      <c r="BE134" s="164"/>
      <c r="BF134" s="164"/>
      <c r="BG134" s="160"/>
      <c r="BH134" s="58"/>
      <c r="BI134" s="160"/>
      <c r="BJ134" s="160"/>
      <c r="BK134" s="160"/>
      <c r="BL134" s="160"/>
      <c r="BM134" s="160"/>
      <c r="BN134" s="160"/>
      <c r="BO134" s="160"/>
      <c r="BP134" s="160"/>
      <c r="BQ134" s="160"/>
    </row>
    <row r="135" spans="7:69" ht="20.25">
      <c r="G135" s="272"/>
      <c r="H135" s="160"/>
      <c r="I135" s="164"/>
      <c r="J135" s="164"/>
      <c r="K135" s="164"/>
      <c r="L135" s="164"/>
      <c r="M135" s="164"/>
      <c r="N135" s="164"/>
      <c r="O135" s="164"/>
      <c r="P135" s="164"/>
      <c r="Q135" s="164"/>
      <c r="R135" s="166"/>
      <c r="S135" s="164"/>
      <c r="T135" s="164"/>
      <c r="U135" s="164"/>
      <c r="V135" s="166"/>
      <c r="W135" s="164"/>
      <c r="X135" s="164"/>
      <c r="Y135" s="164"/>
      <c r="Z135" s="166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274"/>
      <c r="AR135" s="274"/>
      <c r="AS135" s="277"/>
      <c r="AT135" s="169"/>
      <c r="AU135" s="165"/>
      <c r="AV135" s="165"/>
      <c r="AW135" s="165"/>
      <c r="AX135" s="165"/>
      <c r="AY135" s="165"/>
      <c r="AZ135" s="167"/>
      <c r="BA135" s="165"/>
      <c r="BB135" s="164"/>
      <c r="BC135" s="164"/>
      <c r="BD135" s="167"/>
      <c r="BE135" s="164"/>
      <c r="BF135" s="164"/>
      <c r="BG135" s="160"/>
      <c r="BH135" s="58"/>
      <c r="BI135" s="160"/>
      <c r="BJ135" s="160"/>
      <c r="BK135" s="160"/>
      <c r="BL135" s="160"/>
      <c r="BM135" s="160"/>
      <c r="BN135" s="160"/>
      <c r="BO135" s="160"/>
      <c r="BP135" s="160"/>
      <c r="BQ135" s="160"/>
    </row>
    <row r="136" spans="7:69" ht="20.25">
      <c r="G136" s="272"/>
      <c r="H136" s="160"/>
      <c r="I136" s="164"/>
      <c r="J136" s="165"/>
      <c r="K136" s="165"/>
      <c r="L136" s="165"/>
      <c r="M136" s="165"/>
      <c r="N136" s="165"/>
      <c r="O136" s="165"/>
      <c r="P136" s="165"/>
      <c r="Q136" s="164"/>
      <c r="R136" s="166"/>
      <c r="S136" s="164"/>
      <c r="T136" s="164"/>
      <c r="U136" s="164"/>
      <c r="V136" s="166"/>
      <c r="W136" s="164"/>
      <c r="X136" s="164"/>
      <c r="Y136" s="164"/>
      <c r="Z136" s="166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274"/>
      <c r="AR136" s="274"/>
      <c r="AS136" s="277"/>
      <c r="AT136" s="169"/>
      <c r="AU136" s="165"/>
      <c r="AV136" s="165"/>
      <c r="AW136" s="165"/>
      <c r="AX136" s="165"/>
      <c r="AY136" s="165"/>
      <c r="AZ136" s="167"/>
      <c r="BA136" s="165"/>
      <c r="BB136" s="164"/>
      <c r="BC136" s="164"/>
      <c r="BD136" s="167"/>
      <c r="BE136" s="164"/>
      <c r="BF136" s="164"/>
      <c r="BG136" s="160"/>
      <c r="BH136" s="58"/>
      <c r="BI136" s="160"/>
      <c r="BJ136" s="160"/>
      <c r="BK136" s="160"/>
      <c r="BL136" s="160"/>
      <c r="BM136" s="160"/>
      <c r="BN136" s="160"/>
      <c r="BO136" s="160"/>
      <c r="BP136" s="160"/>
      <c r="BQ136" s="160"/>
    </row>
    <row r="137" spans="7:69" ht="20.25">
      <c r="G137" s="272"/>
      <c r="H137" s="160"/>
      <c r="I137" s="164"/>
      <c r="J137" s="164"/>
      <c r="K137" s="164"/>
      <c r="L137" s="164"/>
      <c r="M137" s="164"/>
      <c r="N137" s="164"/>
      <c r="O137" s="164"/>
      <c r="P137" s="164"/>
      <c r="Q137" s="165"/>
      <c r="R137" s="166"/>
      <c r="S137" s="164"/>
      <c r="T137" s="164"/>
      <c r="U137" s="164"/>
      <c r="V137" s="166"/>
      <c r="W137" s="164"/>
      <c r="X137" s="164"/>
      <c r="Y137" s="164"/>
      <c r="Z137" s="166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274"/>
      <c r="AR137" s="274"/>
      <c r="AS137" s="277"/>
      <c r="AT137" s="169"/>
      <c r="AU137" s="165"/>
      <c r="AV137" s="165"/>
      <c r="AW137" s="165"/>
      <c r="AX137" s="165"/>
      <c r="AY137" s="165"/>
      <c r="AZ137" s="167"/>
      <c r="BA137" s="165"/>
      <c r="BB137" s="164"/>
      <c r="BC137" s="164"/>
      <c r="BD137" s="167"/>
      <c r="BE137" s="164"/>
      <c r="BF137" s="164"/>
      <c r="BG137" s="160"/>
      <c r="BH137" s="58"/>
      <c r="BI137" s="160"/>
      <c r="BJ137" s="160"/>
      <c r="BK137" s="160"/>
      <c r="BL137" s="160"/>
      <c r="BM137" s="160"/>
      <c r="BN137" s="160"/>
      <c r="BO137" s="160"/>
      <c r="BP137" s="160"/>
      <c r="BQ137" s="160"/>
    </row>
    <row r="138" spans="7:69" ht="20.25">
      <c r="G138" s="272"/>
      <c r="H138" s="160"/>
      <c r="I138" s="167"/>
      <c r="J138" s="165"/>
      <c r="K138" s="165"/>
      <c r="L138" s="165"/>
      <c r="M138" s="165"/>
      <c r="N138" s="165"/>
      <c r="O138" s="165"/>
      <c r="P138" s="165"/>
      <c r="Q138" s="167"/>
      <c r="R138" s="168"/>
      <c r="S138" s="167"/>
      <c r="T138" s="167"/>
      <c r="U138" s="165"/>
      <c r="V138" s="167"/>
      <c r="W138" s="165"/>
      <c r="X138" s="165"/>
      <c r="Y138" s="164"/>
      <c r="Z138" s="166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0"/>
      <c r="AO138" s="160"/>
      <c r="AP138" s="160"/>
      <c r="AQ138" s="272"/>
      <c r="AR138" s="272"/>
      <c r="AS138" s="272"/>
      <c r="AT138" s="160"/>
      <c r="AU138" s="160"/>
      <c r="AV138" s="160"/>
      <c r="AW138" s="160"/>
      <c r="AX138" s="160"/>
      <c r="AY138" s="160"/>
      <c r="AZ138" s="58"/>
      <c r="BA138" s="160"/>
      <c r="BB138" s="160"/>
      <c r="BC138" s="160"/>
      <c r="BD138" s="58"/>
      <c r="BE138" s="160"/>
      <c r="BF138" s="160"/>
      <c r="BG138" s="160"/>
      <c r="BH138" s="58"/>
      <c r="BI138" s="160"/>
      <c r="BJ138" s="160"/>
      <c r="BK138" s="160"/>
      <c r="BL138" s="160"/>
      <c r="BM138" s="160"/>
      <c r="BN138" s="160"/>
      <c r="BO138" s="160"/>
      <c r="BP138" s="160"/>
      <c r="BQ138" s="160"/>
    </row>
    <row r="139" spans="7:69" ht="20.25">
      <c r="G139" s="272"/>
      <c r="H139" s="160"/>
      <c r="I139" s="167"/>
      <c r="J139" s="165"/>
      <c r="K139" s="165"/>
      <c r="L139" s="165"/>
      <c r="M139" s="165"/>
      <c r="N139" s="165"/>
      <c r="O139" s="165"/>
      <c r="P139" s="165"/>
      <c r="Q139" s="165"/>
      <c r="R139" s="167"/>
      <c r="S139" s="165"/>
      <c r="T139" s="165"/>
      <c r="U139" s="165"/>
      <c r="V139" s="167"/>
      <c r="W139" s="165"/>
      <c r="X139" s="165"/>
      <c r="Y139" s="164"/>
      <c r="Z139" s="166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0"/>
      <c r="AO139" s="160"/>
      <c r="AP139" s="160"/>
      <c r="AQ139" s="272"/>
      <c r="AR139" s="272"/>
      <c r="AS139" s="272"/>
      <c r="AT139" s="160"/>
      <c r="AU139" s="160"/>
      <c r="AV139" s="160"/>
      <c r="AW139" s="160"/>
      <c r="AX139" s="160"/>
      <c r="AY139" s="160"/>
      <c r="AZ139" s="58"/>
      <c r="BA139" s="160"/>
      <c r="BB139" s="160"/>
      <c r="BC139" s="160"/>
      <c r="BD139" s="58"/>
      <c r="BE139" s="160"/>
      <c r="BF139" s="160"/>
      <c r="BG139" s="160"/>
      <c r="BH139" s="58"/>
      <c r="BI139" s="160"/>
      <c r="BJ139" s="160"/>
      <c r="BK139" s="160"/>
      <c r="BL139" s="160"/>
      <c r="BM139" s="160"/>
      <c r="BN139" s="160"/>
      <c r="BO139" s="160"/>
      <c r="BP139" s="160"/>
      <c r="BQ139" s="160"/>
    </row>
    <row r="140" spans="7:69" ht="20.25">
      <c r="G140" s="272"/>
      <c r="H140" s="160"/>
      <c r="I140" s="167"/>
      <c r="J140" s="165"/>
      <c r="K140" s="165"/>
      <c r="L140" s="165"/>
      <c r="M140" s="165"/>
      <c r="N140" s="165"/>
      <c r="O140" s="165"/>
      <c r="P140" s="165"/>
      <c r="Q140" s="165"/>
      <c r="R140" s="167"/>
      <c r="S140" s="165"/>
      <c r="T140" s="165"/>
      <c r="U140" s="165"/>
      <c r="V140" s="167"/>
      <c r="W140" s="165"/>
      <c r="X140" s="165"/>
      <c r="Y140" s="164"/>
      <c r="Z140" s="166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0"/>
      <c r="AO140" s="160"/>
      <c r="AP140" s="160"/>
      <c r="AQ140" s="272"/>
      <c r="AR140" s="272"/>
      <c r="AS140" s="272"/>
      <c r="AT140" s="160"/>
      <c r="AU140" s="160"/>
      <c r="AV140" s="160"/>
      <c r="AW140" s="160"/>
      <c r="AX140" s="160"/>
      <c r="AY140" s="160"/>
      <c r="AZ140" s="58"/>
      <c r="BA140" s="160"/>
      <c r="BB140" s="160"/>
      <c r="BC140" s="160"/>
      <c r="BD140" s="58"/>
      <c r="BE140" s="160"/>
      <c r="BF140" s="160"/>
      <c r="BG140" s="160"/>
      <c r="BH140" s="58"/>
      <c r="BI140" s="160"/>
      <c r="BJ140" s="160"/>
      <c r="BK140" s="160"/>
      <c r="BL140" s="160"/>
      <c r="BM140" s="160"/>
      <c r="BN140" s="160"/>
      <c r="BO140" s="160"/>
      <c r="BP140" s="160"/>
      <c r="BQ140" s="160"/>
    </row>
    <row r="141" spans="7:69" ht="20.25">
      <c r="G141" s="272"/>
      <c r="H141" s="160"/>
      <c r="I141" s="167"/>
      <c r="J141" s="165"/>
      <c r="K141" s="165"/>
      <c r="L141" s="165"/>
      <c r="M141" s="165"/>
      <c r="N141" s="165"/>
      <c r="O141" s="165"/>
      <c r="P141" s="165"/>
      <c r="Q141" s="165"/>
      <c r="R141" s="167"/>
      <c r="S141" s="165"/>
      <c r="T141" s="165"/>
      <c r="U141" s="165"/>
      <c r="V141" s="167"/>
      <c r="W141" s="165"/>
      <c r="X141" s="165"/>
      <c r="Y141" s="164"/>
      <c r="Z141" s="166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0"/>
      <c r="AO141" s="160"/>
      <c r="AP141" s="160"/>
      <c r="AQ141" s="272"/>
      <c r="AR141" s="272"/>
      <c r="AS141" s="272"/>
      <c r="AT141" s="160"/>
      <c r="AU141" s="160"/>
      <c r="AV141" s="160"/>
      <c r="AW141" s="160"/>
      <c r="AX141" s="160"/>
      <c r="AY141" s="160"/>
      <c r="AZ141" s="58"/>
      <c r="BA141" s="160"/>
      <c r="BB141" s="160"/>
      <c r="BC141" s="160"/>
      <c r="BD141" s="58"/>
      <c r="BE141" s="160"/>
      <c r="BF141" s="160"/>
      <c r="BG141" s="160"/>
      <c r="BH141" s="58"/>
      <c r="BI141" s="160"/>
      <c r="BJ141" s="160"/>
      <c r="BK141" s="160"/>
      <c r="BL141" s="160"/>
      <c r="BM141" s="160"/>
      <c r="BN141" s="160"/>
      <c r="BO141" s="160"/>
      <c r="BP141" s="160"/>
      <c r="BQ141" s="160"/>
    </row>
    <row r="142" spans="7:39" ht="20.25">
      <c r="G142" s="272"/>
      <c r="H142" s="160"/>
      <c r="I142" s="167"/>
      <c r="J142" s="165"/>
      <c r="K142" s="165"/>
      <c r="L142" s="165"/>
      <c r="M142" s="165"/>
      <c r="N142" s="165"/>
      <c r="O142" s="165"/>
      <c r="P142" s="165"/>
      <c r="Q142" s="165"/>
      <c r="R142" s="167"/>
      <c r="S142" s="165"/>
      <c r="T142" s="165"/>
      <c r="U142" s="165"/>
      <c r="V142" s="167"/>
      <c r="W142" s="165"/>
      <c r="X142" s="165"/>
      <c r="Y142" s="164"/>
      <c r="Z142" s="166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</row>
    <row r="143" spans="7:39" ht="20.25">
      <c r="G143" s="272"/>
      <c r="H143" s="160"/>
      <c r="I143" s="167"/>
      <c r="J143" s="165"/>
      <c r="K143" s="165"/>
      <c r="L143" s="165"/>
      <c r="M143" s="165"/>
      <c r="N143" s="165"/>
      <c r="O143" s="165"/>
      <c r="P143" s="165"/>
      <c r="Q143" s="165"/>
      <c r="R143" s="167"/>
      <c r="S143" s="165"/>
      <c r="T143" s="165"/>
      <c r="U143" s="165"/>
      <c r="V143" s="167"/>
      <c r="W143" s="165"/>
      <c r="X143" s="165"/>
      <c r="Y143" s="164"/>
      <c r="Z143" s="166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</row>
    <row r="144" spans="7:39" ht="12.75">
      <c r="G144" s="272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58"/>
      <c r="S144" s="160"/>
      <c r="T144" s="160"/>
      <c r="U144" s="160"/>
      <c r="V144" s="58"/>
      <c r="W144" s="160"/>
      <c r="X144" s="160"/>
      <c r="Y144" s="160"/>
      <c r="Z144" s="58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</row>
    <row r="145" spans="7:39" ht="12.75">
      <c r="G145" s="272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58"/>
      <c r="S145" s="160"/>
      <c r="T145" s="160"/>
      <c r="U145" s="160"/>
      <c r="V145" s="58"/>
      <c r="W145" s="160"/>
      <c r="X145" s="160"/>
      <c r="Y145" s="160"/>
      <c r="Z145" s="58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</row>
    <row r="146" spans="7:39" ht="12.75">
      <c r="G146" s="272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58"/>
      <c r="S146" s="160"/>
      <c r="T146" s="160"/>
      <c r="U146" s="160"/>
      <c r="V146" s="58"/>
      <c r="W146" s="160"/>
      <c r="X146" s="160"/>
      <c r="Y146" s="160"/>
      <c r="Z146" s="58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</row>
    <row r="147" spans="7:39" ht="12.75">
      <c r="G147" s="272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58"/>
      <c r="S147" s="160"/>
      <c r="T147" s="160"/>
      <c r="U147" s="160"/>
      <c r="V147" s="58"/>
      <c r="W147" s="160"/>
      <c r="X147" s="160"/>
      <c r="Y147" s="160"/>
      <c r="Z147" s="58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</row>
  </sheetData>
  <sheetProtection selectLockedCells="1"/>
  <mergeCells count="28">
    <mergeCell ref="H14:L14"/>
    <mergeCell ref="H15:L15"/>
    <mergeCell ref="H110:L110"/>
    <mergeCell ref="H111:L111"/>
    <mergeCell ref="AT114:AX114"/>
    <mergeCell ref="AT115:AX115"/>
    <mergeCell ref="AT14:AX14"/>
    <mergeCell ref="AT15:AX15"/>
    <mergeCell ref="Q5:S5"/>
    <mergeCell ref="U5:W5"/>
    <mergeCell ref="Y5:AA5"/>
    <mergeCell ref="BC5:BE5"/>
    <mergeCell ref="G98:AM98"/>
    <mergeCell ref="G99:AM99"/>
    <mergeCell ref="AY5:BA5"/>
    <mergeCell ref="AS98:BU98"/>
    <mergeCell ref="AS99:BU99"/>
    <mergeCell ref="BG5:BI5"/>
    <mergeCell ref="G118:AM118"/>
    <mergeCell ref="G119:AM119"/>
    <mergeCell ref="Q102:S102"/>
    <mergeCell ref="U102:W102"/>
    <mergeCell ref="Y102:AA102"/>
    <mergeCell ref="AS118:BU118"/>
    <mergeCell ref="AS119:BU119"/>
    <mergeCell ref="AY102:BA102"/>
    <mergeCell ref="BC102:BE102"/>
    <mergeCell ref="BG102:BI102"/>
  </mergeCells>
  <conditionalFormatting sqref="G98">
    <cfRule type="cellIs" priority="20" dxfId="7" operator="notEqual" stopIfTrue="1">
      <formula>""</formula>
    </cfRule>
  </conditionalFormatting>
  <conditionalFormatting sqref="G99">
    <cfRule type="cellIs" priority="19" dxfId="6" operator="notEqual" stopIfTrue="1">
      <formula>""</formula>
    </cfRule>
  </conditionalFormatting>
  <conditionalFormatting sqref="G118">
    <cfRule type="cellIs" priority="16" dxfId="7" operator="notEqual" stopIfTrue="1">
      <formula>""</formula>
    </cfRule>
  </conditionalFormatting>
  <conditionalFormatting sqref="G119">
    <cfRule type="cellIs" priority="15" dxfId="6" operator="notEqual" stopIfTrue="1">
      <formula>""</formula>
    </cfRule>
  </conditionalFormatting>
  <conditionalFormatting sqref="AS98">
    <cfRule type="cellIs" priority="14" dxfId="7" operator="notEqual" stopIfTrue="1">
      <formula>""</formula>
    </cfRule>
  </conditionalFormatting>
  <conditionalFormatting sqref="AS99">
    <cfRule type="cellIs" priority="13" dxfId="6" operator="notEqual" stopIfTrue="1">
      <formula>""</formula>
    </cfRule>
  </conditionalFormatting>
  <conditionalFormatting sqref="AS118">
    <cfRule type="cellIs" priority="10" dxfId="7" operator="notEqual" stopIfTrue="1">
      <formula>""</formula>
    </cfRule>
  </conditionalFormatting>
  <conditionalFormatting sqref="AS119">
    <cfRule type="cellIs" priority="9" dxfId="6" operator="notEqual" stopIfTrue="1">
      <formula>""</formula>
    </cfRule>
  </conditionalFormatting>
  <conditionalFormatting sqref="H14:P15">
    <cfRule type="cellIs" priority="7" dxfId="0" operator="notEqual" stopIfTrue="1">
      <formula>""""""</formula>
    </cfRule>
  </conditionalFormatting>
  <conditionalFormatting sqref="H110:P111">
    <cfRule type="cellIs" priority="6" dxfId="0" operator="notEqual" stopIfTrue="1">
      <formula>""""""</formula>
    </cfRule>
  </conditionalFormatting>
  <conditionalFormatting sqref="AT114:AX115">
    <cfRule type="cellIs" priority="4" dxfId="0" operator="notEqual" stopIfTrue="1">
      <formula>""""""</formula>
    </cfRule>
  </conditionalFormatting>
  <conditionalFormatting sqref="AT14:AX15">
    <cfRule type="cellIs" priority="2" dxfId="0" operator="notEqual" stopIfTrue="1">
      <formula>""""""</formula>
    </cfRule>
  </conditionalFormatting>
  <printOptions horizontalCentered="1" vertic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0.85546875" style="0" customWidth="1"/>
    <col min="28" max="28" width="5.7109375" style="0" customWidth="1"/>
    <col min="29" max="29" width="5.7109375" style="51" customWidth="1"/>
    <col min="30" max="30" width="0.85546875" style="51" customWidth="1"/>
    <col min="31" max="31" width="5.7109375" style="51" customWidth="1"/>
    <col min="32" max="33" width="8.7109375" style="0" hidden="1" customWidth="1"/>
    <col min="34" max="34" width="10.7109375" style="0" hidden="1" customWidth="1"/>
    <col min="35" max="35" width="12.7109375" style="0" hidden="1" customWidth="1"/>
    <col min="36" max="36" width="14.00390625" style="0" hidden="1" customWidth="1"/>
    <col min="37" max="37" width="12.8515625" style="0" hidden="1" customWidth="1"/>
    <col min="38" max="38" width="17.00390625" style="0" bestFit="1" customWidth="1"/>
  </cols>
  <sheetData>
    <row r="1" spans="3:35" ht="30" customHeight="1">
      <c r="C1" s="604" t="s">
        <v>14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"/>
      <c r="AD1" s="6"/>
      <c r="AE1" s="6"/>
      <c r="AF1" s="6"/>
      <c r="AG1" s="6"/>
      <c r="AH1" s="6"/>
      <c r="AI1" s="6"/>
    </row>
    <row r="2" ht="8.25" customHeight="1"/>
    <row r="3" spans="3:35" ht="28.5" customHeight="1">
      <c r="C3" s="605" t="s">
        <v>40</v>
      </c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7"/>
      <c r="AD3" s="7"/>
      <c r="AE3" s="7"/>
      <c r="AF3" s="7"/>
      <c r="AG3" s="7"/>
      <c r="AH3" s="7"/>
      <c r="AI3" s="7"/>
    </row>
    <row r="4" spans="2:36" ht="23.25" customHeight="1">
      <c r="B4" s="8"/>
      <c r="C4" s="8"/>
      <c r="D4" s="606" t="str">
        <f>'Spielplan Sa'!A3</f>
        <v>Dörnberg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10">
        <f>'Spielplan Sa'!F2</f>
        <v>42616</v>
      </c>
      <c r="P4" s="610"/>
      <c r="Q4" s="610"/>
      <c r="R4" s="610"/>
      <c r="S4" s="610"/>
      <c r="T4" s="610"/>
      <c r="U4" s="610"/>
      <c r="V4" s="8"/>
      <c r="W4" s="509"/>
      <c r="X4" s="509"/>
      <c r="Y4" s="509"/>
      <c r="Z4" s="607"/>
      <c r="AA4" s="607"/>
      <c r="AB4" s="607"/>
      <c r="AC4" s="535"/>
      <c r="AD4" s="535"/>
      <c r="AE4" s="535"/>
      <c r="AF4" s="9"/>
      <c r="AG4" s="9"/>
      <c r="AH4" s="9"/>
      <c r="AI4" s="9"/>
      <c r="AJ4" s="8"/>
    </row>
    <row r="5" spans="1:36" ht="18.7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10"/>
      <c r="R5" s="10"/>
      <c r="S5" s="10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</row>
    <row r="6" spans="8:25" ht="24.75" customHeight="1" thickBot="1">
      <c r="H6" s="611" t="str">
        <f>'Spielplan Sa'!A4</f>
        <v>weiblich U12</v>
      </c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5" t="s">
        <v>16</v>
      </c>
      <c r="U6" s="615"/>
      <c r="V6" s="615"/>
      <c r="W6" s="615"/>
      <c r="X6" s="615"/>
      <c r="Y6" s="615"/>
    </row>
    <row r="7" spans="1:38" ht="16.5" customHeight="1">
      <c r="A7" s="612" t="s">
        <v>5</v>
      </c>
      <c r="B7" s="616" t="str">
        <f>A10</f>
        <v>Ahlhorner SV</v>
      </c>
      <c r="C7" s="617"/>
      <c r="D7" s="617"/>
      <c r="E7" s="617"/>
      <c r="F7" s="617"/>
      <c r="G7" s="618"/>
      <c r="H7" s="616" t="str">
        <f>A13</f>
        <v>Hammer SC</v>
      </c>
      <c r="I7" s="617"/>
      <c r="J7" s="617"/>
      <c r="K7" s="617"/>
      <c r="L7" s="617"/>
      <c r="M7" s="618"/>
      <c r="N7" s="616" t="str">
        <f>A16</f>
        <v>MTV Wangersen</v>
      </c>
      <c r="O7" s="617"/>
      <c r="P7" s="617"/>
      <c r="Q7" s="617"/>
      <c r="R7" s="617"/>
      <c r="S7" s="618"/>
      <c r="T7" s="616" t="str">
        <f>A19</f>
        <v>TG Biberach</v>
      </c>
      <c r="U7" s="617"/>
      <c r="V7" s="617"/>
      <c r="W7" s="617"/>
      <c r="X7" s="617"/>
      <c r="Y7" s="618"/>
      <c r="Z7" s="579" t="s">
        <v>17</v>
      </c>
      <c r="AA7" s="580"/>
      <c r="AB7" s="580"/>
      <c r="AC7" s="474"/>
      <c r="AD7" s="475"/>
      <c r="AE7" s="476"/>
      <c r="AF7" s="477" t="s">
        <v>85</v>
      </c>
      <c r="AG7" s="477" t="s">
        <v>86</v>
      </c>
      <c r="AH7" s="478" t="s">
        <v>87</v>
      </c>
      <c r="AI7" s="477" t="s">
        <v>88</v>
      </c>
      <c r="AJ7" s="477" t="s">
        <v>89</v>
      </c>
      <c r="AK7" s="478"/>
      <c r="AL7" s="624" t="s">
        <v>29</v>
      </c>
    </row>
    <row r="8" spans="1:38" ht="16.5" customHeight="1">
      <c r="A8" s="613"/>
      <c r="B8" s="619"/>
      <c r="C8" s="620"/>
      <c r="D8" s="620"/>
      <c r="E8" s="620"/>
      <c r="F8" s="620"/>
      <c r="G8" s="621"/>
      <c r="H8" s="619"/>
      <c r="I8" s="620"/>
      <c r="J8" s="620"/>
      <c r="K8" s="620"/>
      <c r="L8" s="620"/>
      <c r="M8" s="621"/>
      <c r="N8" s="619"/>
      <c r="O8" s="620"/>
      <c r="P8" s="620"/>
      <c r="Q8" s="620"/>
      <c r="R8" s="620"/>
      <c r="S8" s="621"/>
      <c r="T8" s="619"/>
      <c r="U8" s="620"/>
      <c r="V8" s="620"/>
      <c r="W8" s="620"/>
      <c r="X8" s="620"/>
      <c r="Y8" s="621"/>
      <c r="Z8" s="581" t="s">
        <v>18</v>
      </c>
      <c r="AA8" s="582"/>
      <c r="AB8" s="582"/>
      <c r="AC8" s="538"/>
      <c r="AD8" s="27"/>
      <c r="AE8" s="539"/>
      <c r="AF8" s="62" t="s">
        <v>90</v>
      </c>
      <c r="AG8" s="62" t="s">
        <v>90</v>
      </c>
      <c r="AH8" s="63" t="s">
        <v>9</v>
      </c>
      <c r="AI8" s="62" t="s">
        <v>9</v>
      </c>
      <c r="AJ8" s="62" t="s">
        <v>19</v>
      </c>
      <c r="AK8" s="63" t="s">
        <v>29</v>
      </c>
      <c r="AL8" s="625"/>
    </row>
    <row r="9" spans="1:38" ht="16.5" customHeight="1" thickBot="1">
      <c r="A9" s="614"/>
      <c r="B9" s="619"/>
      <c r="C9" s="620"/>
      <c r="D9" s="620"/>
      <c r="E9" s="620"/>
      <c r="F9" s="620"/>
      <c r="G9" s="621"/>
      <c r="H9" s="619"/>
      <c r="I9" s="620"/>
      <c r="J9" s="620"/>
      <c r="K9" s="620"/>
      <c r="L9" s="620"/>
      <c r="M9" s="621"/>
      <c r="N9" s="619"/>
      <c r="O9" s="620"/>
      <c r="P9" s="620"/>
      <c r="Q9" s="620"/>
      <c r="R9" s="620"/>
      <c r="S9" s="621"/>
      <c r="T9" s="619"/>
      <c r="U9" s="620"/>
      <c r="V9" s="620"/>
      <c r="W9" s="620"/>
      <c r="X9" s="620"/>
      <c r="Y9" s="621"/>
      <c r="Z9" s="581" t="s">
        <v>180</v>
      </c>
      <c r="AA9" s="582"/>
      <c r="AB9" s="582"/>
      <c r="AC9" s="600" t="s">
        <v>19</v>
      </c>
      <c r="AD9" s="601"/>
      <c r="AE9" s="602"/>
      <c r="AF9" s="62" t="s">
        <v>91</v>
      </c>
      <c r="AG9" s="62" t="s">
        <v>92</v>
      </c>
      <c r="AH9" s="63" t="s">
        <v>91</v>
      </c>
      <c r="AI9" s="62" t="s">
        <v>92</v>
      </c>
      <c r="AJ9" s="62"/>
      <c r="AK9" s="63" t="s">
        <v>93</v>
      </c>
      <c r="AL9" s="625"/>
    </row>
    <row r="10" spans="1:38" ht="16.5" customHeight="1" thickTop="1">
      <c r="A10" s="573" t="str">
        <f>'Spielplan Sa'!D6</f>
        <v>Ahlhorner SV</v>
      </c>
      <c r="B10" s="598" t="s">
        <v>20</v>
      </c>
      <c r="C10" s="599"/>
      <c r="D10" s="599"/>
      <c r="E10" s="599" t="s">
        <v>17</v>
      </c>
      <c r="F10" s="599"/>
      <c r="G10" s="603"/>
      <c r="H10" s="13">
        <f>'Ergebnisse Sa'!Q10</f>
        <v>11</v>
      </c>
      <c r="I10" s="11" t="s">
        <v>10</v>
      </c>
      <c r="J10" s="97">
        <f>'Ergebnisse Sa'!S10</f>
        <v>4</v>
      </c>
      <c r="K10" s="99">
        <f>H10+H11+H12</f>
        <v>22</v>
      </c>
      <c r="L10" s="11" t="s">
        <v>10</v>
      </c>
      <c r="M10" s="12">
        <f>J10+J11+J12</f>
        <v>8</v>
      </c>
      <c r="N10" s="13">
        <f>'Ergebnisse Sa'!Q12</f>
        <v>11</v>
      </c>
      <c r="O10" s="11" t="s">
        <v>10</v>
      </c>
      <c r="P10" s="97">
        <f>'Ergebnisse Sa'!S12</f>
        <v>7</v>
      </c>
      <c r="Q10" s="99">
        <f>N10+N11+N12</f>
        <v>22</v>
      </c>
      <c r="R10" s="11" t="s">
        <v>10</v>
      </c>
      <c r="S10" s="12">
        <f>P10+P11+P12</f>
        <v>11</v>
      </c>
      <c r="T10" s="13">
        <f>'Ergebnisse Sa'!Q7</f>
        <v>11</v>
      </c>
      <c r="U10" s="11" t="s">
        <v>10</v>
      </c>
      <c r="V10" s="97">
        <f>'Ergebnisse Sa'!S7</f>
        <v>5</v>
      </c>
      <c r="W10" s="99">
        <f>T10+T11+T12</f>
        <v>22</v>
      </c>
      <c r="X10" s="11" t="s">
        <v>10</v>
      </c>
      <c r="Y10" s="12">
        <f>V10+V11+V12</f>
        <v>10</v>
      </c>
      <c r="Z10" s="14">
        <f>IF(K10="",0,+K10+IF(Q10="",0,+Q10+IF(W10="",0,+W10)))</f>
        <v>66</v>
      </c>
      <c r="AA10" s="15" t="s">
        <v>10</v>
      </c>
      <c r="AB10" s="510">
        <f>IF(M10="",0,+M10+IF(S10="",0,+S10+IF(Y10="",0,+Y10)))</f>
        <v>29</v>
      </c>
      <c r="AC10" s="515"/>
      <c r="AD10" s="516"/>
      <c r="AE10" s="517"/>
      <c r="AF10" s="64">
        <f>Z10</f>
        <v>66</v>
      </c>
      <c r="AG10" s="64">
        <f>(Z10-AB10)*1000</f>
        <v>37000</v>
      </c>
      <c r="AH10" s="64"/>
      <c r="AI10" s="64"/>
      <c r="AJ10" s="64"/>
      <c r="AK10" s="64"/>
      <c r="AL10" s="626">
        <f>IF('Ergebnisse Sa'!AK$12+'Ergebnisse Sa'!AM$12=0,"",IF(AK11="","",RANK(AK11,AK$11:AK$20,0)))</f>
        <v>1</v>
      </c>
    </row>
    <row r="11" spans="1:38" ht="16.5" customHeight="1">
      <c r="A11" s="574"/>
      <c r="B11" s="576" t="s">
        <v>21</v>
      </c>
      <c r="C11" s="577"/>
      <c r="D11" s="577"/>
      <c r="E11" s="577" t="s">
        <v>18</v>
      </c>
      <c r="F11" s="577"/>
      <c r="G11" s="578"/>
      <c r="H11" s="17">
        <f>'Ergebnisse Sa'!U10</f>
        <v>11</v>
      </c>
      <c r="I11" s="18" t="s">
        <v>10</v>
      </c>
      <c r="J11" s="50">
        <f>'Ergebnisse Sa'!W10</f>
        <v>4</v>
      </c>
      <c r="K11" s="52">
        <f>'Ergebnisse Sa'!AH10</f>
        <v>2</v>
      </c>
      <c r="L11" s="42" t="s">
        <v>10</v>
      </c>
      <c r="M11" s="44">
        <f>'Ergebnisse Sa'!AJ10</f>
        <v>0</v>
      </c>
      <c r="N11" s="17">
        <f>'Ergebnisse Sa'!U12</f>
        <v>11</v>
      </c>
      <c r="O11" s="18" t="s">
        <v>10</v>
      </c>
      <c r="P11" s="50">
        <f>'Ergebnisse Sa'!W12</f>
        <v>4</v>
      </c>
      <c r="Q11" s="52">
        <f>'Ergebnisse Sa'!AH12</f>
        <v>2</v>
      </c>
      <c r="R11" s="42" t="s">
        <v>10</v>
      </c>
      <c r="S11" s="44">
        <f>'Ergebnisse Sa'!AJ12</f>
        <v>0</v>
      </c>
      <c r="T11" s="17">
        <f>'Ergebnisse Sa'!U7</f>
        <v>11</v>
      </c>
      <c r="U11" s="18" t="s">
        <v>10</v>
      </c>
      <c r="V11" s="50">
        <f>'Ergebnisse Sa'!W7</f>
        <v>5</v>
      </c>
      <c r="W11" s="52">
        <f>'Ergebnisse Sa'!AH7</f>
        <v>2</v>
      </c>
      <c r="X11" s="42" t="s">
        <v>10</v>
      </c>
      <c r="Y11" s="44">
        <f>'Ergebnisse Sa'!AJ7</f>
        <v>0</v>
      </c>
      <c r="Z11" s="511">
        <f>IF(K11="",0,+K11+IF(Q11="",0,+Q11+IF(W11="",0,+W11)))</f>
        <v>6</v>
      </c>
      <c r="AA11" s="19" t="s">
        <v>10</v>
      </c>
      <c r="AB11" s="512">
        <f>IF(M11="",0,+M11+IF(S11="",0,+S11+IF(Y11="",0,+Y11)))</f>
        <v>0</v>
      </c>
      <c r="AC11" s="540"/>
      <c r="AD11" s="541"/>
      <c r="AE11" s="542"/>
      <c r="AF11" s="65"/>
      <c r="AG11" s="66"/>
      <c r="AH11" s="66">
        <f>Z11*100000</f>
        <v>600000</v>
      </c>
      <c r="AI11" s="66">
        <f>(Z11-AB11)*1000000</f>
        <v>6000000</v>
      </c>
      <c r="AJ11" s="67"/>
      <c r="AK11" s="66">
        <f>AJ12+AI11+AH11+AG10+AF10</f>
        <v>66637066</v>
      </c>
      <c r="AL11" s="627"/>
    </row>
    <row r="12" spans="1:38" ht="16.5" customHeight="1" thickBot="1">
      <c r="A12" s="574"/>
      <c r="B12" s="592"/>
      <c r="C12" s="593"/>
      <c r="D12" s="593"/>
      <c r="E12" s="593" t="s">
        <v>19</v>
      </c>
      <c r="F12" s="593"/>
      <c r="G12" s="594"/>
      <c r="H12" s="20"/>
      <c r="I12" s="21"/>
      <c r="J12" s="98"/>
      <c r="K12" s="100">
        <f>'Ergebnisse Sa'!AK10</f>
        <v>2</v>
      </c>
      <c r="L12" s="43" t="s">
        <v>10</v>
      </c>
      <c r="M12" s="45">
        <f>'Ergebnisse Sa'!AM10</f>
        <v>0</v>
      </c>
      <c r="N12" s="20"/>
      <c r="O12" s="21"/>
      <c r="P12" s="98"/>
      <c r="Q12" s="100">
        <f>'Ergebnisse Sa'!AK12</f>
        <v>2</v>
      </c>
      <c r="R12" s="43" t="s">
        <v>10</v>
      </c>
      <c r="S12" s="45">
        <f>'Ergebnisse Sa'!AM12</f>
        <v>0</v>
      </c>
      <c r="T12" s="20"/>
      <c r="U12" s="21"/>
      <c r="V12" s="98"/>
      <c r="W12" s="100">
        <f>'Ergebnisse Sa'!AK7</f>
        <v>2</v>
      </c>
      <c r="X12" s="43" t="s">
        <v>10</v>
      </c>
      <c r="Y12" s="45">
        <f>'Ergebnisse Sa'!AM7</f>
        <v>0</v>
      </c>
      <c r="Z12" s="629">
        <f>Z10-AB10</f>
        <v>37</v>
      </c>
      <c r="AA12" s="630"/>
      <c r="AB12" s="631"/>
      <c r="AC12" s="32">
        <f>K12+Q12+W12</f>
        <v>6</v>
      </c>
      <c r="AD12" s="471" t="s">
        <v>10</v>
      </c>
      <c r="AE12" s="96">
        <f>M12+S12+Y12</f>
        <v>0</v>
      </c>
      <c r="AF12" s="68"/>
      <c r="AG12" s="69"/>
      <c r="AH12" s="69"/>
      <c r="AI12" s="69"/>
      <c r="AJ12" s="70">
        <f>AC12*10000000</f>
        <v>60000000</v>
      </c>
      <c r="AK12" s="69"/>
      <c r="AL12" s="628"/>
    </row>
    <row r="13" spans="1:38" ht="16.5" customHeight="1" thickTop="1">
      <c r="A13" s="595" t="str">
        <f>'Spielplan Sa'!D7</f>
        <v>Hammer SC</v>
      </c>
      <c r="B13" s="13">
        <f>J10</f>
        <v>4</v>
      </c>
      <c r="C13" s="11" t="s">
        <v>10</v>
      </c>
      <c r="D13" s="97">
        <f>H10</f>
        <v>11</v>
      </c>
      <c r="E13" s="99">
        <f>M10</f>
        <v>8</v>
      </c>
      <c r="F13" s="11" t="s">
        <v>10</v>
      </c>
      <c r="G13" s="12">
        <f>K10</f>
        <v>22</v>
      </c>
      <c r="H13" s="583"/>
      <c r="I13" s="584"/>
      <c r="J13" s="584"/>
      <c r="K13" s="584"/>
      <c r="L13" s="584"/>
      <c r="M13" s="585"/>
      <c r="N13" s="13">
        <f>'Ergebnisse Sa'!Q8</f>
        <v>6</v>
      </c>
      <c r="O13" s="11" t="s">
        <v>10</v>
      </c>
      <c r="P13" s="97">
        <f>'Ergebnisse Sa'!S8</f>
        <v>11</v>
      </c>
      <c r="Q13" s="99">
        <f>N13+N14+N15</f>
        <v>12</v>
      </c>
      <c r="R13" s="11" t="s">
        <v>10</v>
      </c>
      <c r="S13" s="12">
        <f>P13+P14+P15</f>
        <v>22</v>
      </c>
      <c r="T13" s="13">
        <f>'Ergebnisse Sa'!Q11</f>
        <v>13</v>
      </c>
      <c r="U13" s="11" t="s">
        <v>10</v>
      </c>
      <c r="V13" s="97">
        <f>'Ergebnisse Sa'!S11</f>
        <v>15</v>
      </c>
      <c r="W13" s="99">
        <f>T13+T14+T15</f>
        <v>18</v>
      </c>
      <c r="X13" s="11" t="s">
        <v>10</v>
      </c>
      <c r="Y13" s="12">
        <f>V13+V14+V15</f>
        <v>26</v>
      </c>
      <c r="Z13" s="14">
        <f>IF(E13="",0,+E13+IF(Q13="",0,+Q13+IF(W13="",0,+W13)))</f>
        <v>38</v>
      </c>
      <c r="AA13" s="15" t="s">
        <v>10</v>
      </c>
      <c r="AB13" s="510">
        <f>IF(G13="",0,+G13+IF(S13="",0,+S13+IF(Y13="",0,+Y13)))</f>
        <v>70</v>
      </c>
      <c r="AC13" s="515"/>
      <c r="AD13" s="516"/>
      <c r="AE13" s="517"/>
      <c r="AF13" s="64">
        <f>Z13</f>
        <v>38</v>
      </c>
      <c r="AG13" s="64">
        <f>(Z13-AB13)*1000</f>
        <v>-32000</v>
      </c>
      <c r="AH13" s="64"/>
      <c r="AI13" s="64"/>
      <c r="AJ13" s="64"/>
      <c r="AK13" s="64"/>
      <c r="AL13" s="626">
        <f>IF('Ergebnisse Sa'!AK$12+'Ergebnisse Sa'!AM$12=0,"",IF(AK14="","",RANK(AK14,AK$11:AK$20,0)))</f>
        <v>4</v>
      </c>
    </row>
    <row r="14" spans="1:38" ht="16.5" customHeight="1">
      <c r="A14" s="596"/>
      <c r="B14" s="17">
        <f>J11</f>
        <v>4</v>
      </c>
      <c r="C14" s="18" t="s">
        <v>10</v>
      </c>
      <c r="D14" s="50">
        <f>H11</f>
        <v>11</v>
      </c>
      <c r="E14" s="52">
        <f>M11</f>
        <v>0</v>
      </c>
      <c r="F14" s="42" t="s">
        <v>10</v>
      </c>
      <c r="G14" s="44">
        <f>K11</f>
        <v>2</v>
      </c>
      <c r="H14" s="586"/>
      <c r="I14" s="587"/>
      <c r="J14" s="587"/>
      <c r="K14" s="587"/>
      <c r="L14" s="587"/>
      <c r="M14" s="588"/>
      <c r="N14" s="17">
        <f>'Ergebnisse Sa'!U8</f>
        <v>6</v>
      </c>
      <c r="O14" s="18" t="s">
        <v>10</v>
      </c>
      <c r="P14" s="50">
        <f>'Ergebnisse Sa'!W8</f>
        <v>11</v>
      </c>
      <c r="Q14" s="52">
        <f>'Ergebnisse Sa'!AH8</f>
        <v>0</v>
      </c>
      <c r="R14" s="42" t="s">
        <v>10</v>
      </c>
      <c r="S14" s="44">
        <f>'Ergebnisse Sa'!AJ8</f>
        <v>2</v>
      </c>
      <c r="T14" s="17">
        <f>'Ergebnisse Sa'!U11</f>
        <v>5</v>
      </c>
      <c r="U14" s="18" t="s">
        <v>10</v>
      </c>
      <c r="V14" s="50">
        <f>'Ergebnisse Sa'!W11</f>
        <v>11</v>
      </c>
      <c r="W14" s="52">
        <f>'Ergebnisse Sa'!AH11</f>
        <v>0</v>
      </c>
      <c r="X14" s="42" t="s">
        <v>10</v>
      </c>
      <c r="Y14" s="44">
        <f>'Ergebnisse Sa'!AJ11</f>
        <v>2</v>
      </c>
      <c r="Z14" s="511">
        <f>IF(E14="",0,+E14+IF(Q14="",0,+Q14+IF(W14="",0,+W14)))</f>
        <v>0</v>
      </c>
      <c r="AA14" s="19" t="s">
        <v>10</v>
      </c>
      <c r="AB14" s="512">
        <f>IF(G14="",0,+G14+IF(S14="",0,+S14+IF(Y14="",0,+Y14)))</f>
        <v>6</v>
      </c>
      <c r="AC14" s="540"/>
      <c r="AD14" s="541"/>
      <c r="AE14" s="542"/>
      <c r="AF14" s="65"/>
      <c r="AG14" s="66"/>
      <c r="AH14" s="66">
        <f>Z14*100000</f>
        <v>0</v>
      </c>
      <c r="AI14" s="66">
        <f>(Z14-AB14)*1000000</f>
        <v>-6000000</v>
      </c>
      <c r="AJ14" s="67"/>
      <c r="AK14" s="66">
        <f>AJ15+AI14+AH14+AG13+AF13</f>
        <v>-6031962</v>
      </c>
      <c r="AL14" s="627"/>
    </row>
    <row r="15" spans="1:38" ht="16.5" customHeight="1" thickBot="1">
      <c r="A15" s="597"/>
      <c r="B15" s="20"/>
      <c r="C15" s="21"/>
      <c r="D15" s="98"/>
      <c r="E15" s="100">
        <f>M12</f>
        <v>0</v>
      </c>
      <c r="F15" s="43" t="s">
        <v>10</v>
      </c>
      <c r="G15" s="45">
        <f>K12</f>
        <v>2</v>
      </c>
      <c r="H15" s="589"/>
      <c r="I15" s="590"/>
      <c r="J15" s="590"/>
      <c r="K15" s="590"/>
      <c r="L15" s="590"/>
      <c r="M15" s="591"/>
      <c r="N15" s="20"/>
      <c r="O15" s="21"/>
      <c r="P15" s="98"/>
      <c r="Q15" s="100">
        <f>'Ergebnisse Sa'!AK8</f>
        <v>0</v>
      </c>
      <c r="R15" s="43" t="s">
        <v>10</v>
      </c>
      <c r="S15" s="45">
        <f>'Ergebnisse Sa'!AM8</f>
        <v>2</v>
      </c>
      <c r="T15" s="20"/>
      <c r="U15" s="21"/>
      <c r="V15" s="98"/>
      <c r="W15" s="100">
        <f>'Ergebnisse Sa'!AK11</f>
        <v>0</v>
      </c>
      <c r="X15" s="43" t="s">
        <v>10</v>
      </c>
      <c r="Y15" s="45">
        <f>'Ergebnisse Sa'!AM11</f>
        <v>2</v>
      </c>
      <c r="Z15" s="629">
        <f>Z13-AB13</f>
        <v>-32</v>
      </c>
      <c r="AA15" s="630"/>
      <c r="AB15" s="631"/>
      <c r="AC15" s="32">
        <f>E15+Q15+W15</f>
        <v>0</v>
      </c>
      <c r="AD15" s="471" t="s">
        <v>10</v>
      </c>
      <c r="AE15" s="96">
        <f>G15+S15+Y15</f>
        <v>6</v>
      </c>
      <c r="AF15" s="68"/>
      <c r="AG15" s="69"/>
      <c r="AH15" s="69"/>
      <c r="AI15" s="69"/>
      <c r="AJ15" s="70">
        <f>AC15*10000000</f>
        <v>0</v>
      </c>
      <c r="AK15" s="69"/>
      <c r="AL15" s="628"/>
    </row>
    <row r="16" spans="1:38" ht="16.5" customHeight="1" thickTop="1">
      <c r="A16" s="574" t="str">
        <f>'Spielplan Sa'!D8</f>
        <v>MTV Wangersen</v>
      </c>
      <c r="B16" s="13">
        <f>P10</f>
        <v>7</v>
      </c>
      <c r="C16" s="11" t="s">
        <v>10</v>
      </c>
      <c r="D16" s="97">
        <f>N10</f>
        <v>11</v>
      </c>
      <c r="E16" s="99">
        <f>S10</f>
        <v>11</v>
      </c>
      <c r="F16" s="11" t="s">
        <v>10</v>
      </c>
      <c r="G16" s="12">
        <f>Q10</f>
        <v>22</v>
      </c>
      <c r="H16" s="13">
        <f>P13</f>
        <v>11</v>
      </c>
      <c r="I16" s="11" t="s">
        <v>10</v>
      </c>
      <c r="J16" s="97">
        <f>N13</f>
        <v>6</v>
      </c>
      <c r="K16" s="99">
        <f>S13</f>
        <v>22</v>
      </c>
      <c r="L16" s="11" t="s">
        <v>10</v>
      </c>
      <c r="M16" s="12">
        <f>Q13</f>
        <v>12</v>
      </c>
      <c r="N16" s="583"/>
      <c r="O16" s="584"/>
      <c r="P16" s="584"/>
      <c r="Q16" s="584"/>
      <c r="R16" s="584"/>
      <c r="S16" s="585"/>
      <c r="T16" s="13">
        <f>'Ergebnisse Sa'!Q9</f>
        <v>11</v>
      </c>
      <c r="U16" s="11" t="s">
        <v>10</v>
      </c>
      <c r="V16" s="97">
        <f>'Ergebnisse Sa'!S9</f>
        <v>3</v>
      </c>
      <c r="W16" s="99">
        <f>T16+T17+T18</f>
        <v>22</v>
      </c>
      <c r="X16" s="11" t="s">
        <v>10</v>
      </c>
      <c r="Y16" s="12">
        <f>V16+V17+V18</f>
        <v>12</v>
      </c>
      <c r="Z16" s="14">
        <f>IF(E16="",0,+E16+IF(K16="",0,+K16+IF(W16="",0,+W16)))</f>
        <v>55</v>
      </c>
      <c r="AA16" s="15" t="s">
        <v>10</v>
      </c>
      <c r="AB16" s="510">
        <f>IF(G16="",0,+G16+IF(M16="",0,+M16+IF(Y16="",0,+Y16)))</f>
        <v>46</v>
      </c>
      <c r="AC16" s="515"/>
      <c r="AD16" s="516"/>
      <c r="AE16" s="517"/>
      <c r="AF16" s="64">
        <f>Z16</f>
        <v>55</v>
      </c>
      <c r="AG16" s="64">
        <f>(Z16-AB16)*1000</f>
        <v>9000</v>
      </c>
      <c r="AH16" s="64"/>
      <c r="AI16" s="64"/>
      <c r="AJ16" s="64"/>
      <c r="AK16" s="64"/>
      <c r="AL16" s="626">
        <f>IF('Ergebnisse Sa'!AK$12+'Ergebnisse Sa'!AM$12=0,"",IF(AK17="","",RANK(AK17,AK$11:AK$20,0)))</f>
        <v>2</v>
      </c>
    </row>
    <row r="17" spans="1:38" ht="16.5" customHeight="1">
      <c r="A17" s="574"/>
      <c r="B17" s="17">
        <f>P11</f>
        <v>4</v>
      </c>
      <c r="C17" s="18" t="s">
        <v>10</v>
      </c>
      <c r="D17" s="50">
        <f>N11</f>
        <v>11</v>
      </c>
      <c r="E17" s="52">
        <f>S11</f>
        <v>0</v>
      </c>
      <c r="F17" s="42" t="s">
        <v>10</v>
      </c>
      <c r="G17" s="44">
        <f>Q11</f>
        <v>2</v>
      </c>
      <c r="H17" s="17">
        <f>P14</f>
        <v>11</v>
      </c>
      <c r="I17" s="18" t="s">
        <v>10</v>
      </c>
      <c r="J17" s="50">
        <f>N14</f>
        <v>6</v>
      </c>
      <c r="K17" s="52">
        <f>S14</f>
        <v>2</v>
      </c>
      <c r="L17" s="42" t="s">
        <v>10</v>
      </c>
      <c r="M17" s="44">
        <f>Q14</f>
        <v>0</v>
      </c>
      <c r="N17" s="586"/>
      <c r="O17" s="587"/>
      <c r="P17" s="587"/>
      <c r="Q17" s="587"/>
      <c r="R17" s="587"/>
      <c r="S17" s="588"/>
      <c r="T17" s="17">
        <f>'Ergebnisse Sa'!U9</f>
        <v>11</v>
      </c>
      <c r="U17" s="18" t="s">
        <v>10</v>
      </c>
      <c r="V17" s="50">
        <f>'Ergebnisse Sa'!W9</f>
        <v>9</v>
      </c>
      <c r="W17" s="52">
        <f>'Ergebnisse Sa'!AH9</f>
        <v>2</v>
      </c>
      <c r="X17" s="42" t="s">
        <v>10</v>
      </c>
      <c r="Y17" s="44">
        <f>'Ergebnisse Sa'!AJ9</f>
        <v>0</v>
      </c>
      <c r="Z17" s="511">
        <f>IF(E17="",0,+E17+IF(K17="",0,+K17+IF(W17="",0,+W17)))</f>
        <v>4</v>
      </c>
      <c r="AA17" s="19" t="s">
        <v>10</v>
      </c>
      <c r="AB17" s="512">
        <f>IF(G17="",0,+G17+IF(M17="",0,+M17+IF(Y17="",0,+Y17)))</f>
        <v>2</v>
      </c>
      <c r="AC17" s="540"/>
      <c r="AD17" s="541"/>
      <c r="AE17" s="542"/>
      <c r="AF17" s="65"/>
      <c r="AG17" s="66"/>
      <c r="AH17" s="66">
        <f>Z17*100000</f>
        <v>400000</v>
      </c>
      <c r="AI17" s="66">
        <f>(Z17-AB17)*1000000</f>
        <v>2000000</v>
      </c>
      <c r="AJ17" s="67"/>
      <c r="AK17" s="66">
        <f>AJ18+AI17+AH17+AG16+AF16</f>
        <v>42409055</v>
      </c>
      <c r="AL17" s="627"/>
    </row>
    <row r="18" spans="1:38" ht="16.5" customHeight="1" thickBot="1">
      <c r="A18" s="575"/>
      <c r="B18" s="20"/>
      <c r="C18" s="21"/>
      <c r="D18" s="98"/>
      <c r="E18" s="100">
        <f>S12</f>
        <v>0</v>
      </c>
      <c r="F18" s="43" t="s">
        <v>10</v>
      </c>
      <c r="G18" s="45">
        <f>Q12</f>
        <v>2</v>
      </c>
      <c r="H18" s="20"/>
      <c r="I18" s="21"/>
      <c r="J18" s="98"/>
      <c r="K18" s="100">
        <f>S15</f>
        <v>2</v>
      </c>
      <c r="L18" s="43" t="s">
        <v>10</v>
      </c>
      <c r="M18" s="45">
        <f>Q15</f>
        <v>0</v>
      </c>
      <c r="N18" s="589"/>
      <c r="O18" s="590"/>
      <c r="P18" s="590"/>
      <c r="Q18" s="590"/>
      <c r="R18" s="590"/>
      <c r="S18" s="591"/>
      <c r="T18" s="20"/>
      <c r="U18" s="21"/>
      <c r="V18" s="98"/>
      <c r="W18" s="100">
        <f>'Ergebnisse Sa'!AK9</f>
        <v>2</v>
      </c>
      <c r="X18" s="43" t="s">
        <v>10</v>
      </c>
      <c r="Y18" s="45">
        <f>'Ergebnisse Sa'!AM9</f>
        <v>0</v>
      </c>
      <c r="Z18" s="629">
        <f>Z16-AB16</f>
        <v>9</v>
      </c>
      <c r="AA18" s="630"/>
      <c r="AB18" s="631"/>
      <c r="AC18" s="32">
        <f>E18+K18+W18</f>
        <v>4</v>
      </c>
      <c r="AD18" s="471" t="s">
        <v>10</v>
      </c>
      <c r="AE18" s="96">
        <f>G18+M18+Y18</f>
        <v>2</v>
      </c>
      <c r="AF18" s="68"/>
      <c r="AG18" s="69"/>
      <c r="AH18" s="69"/>
      <c r="AI18" s="69"/>
      <c r="AJ18" s="70">
        <f>AC18*10000000</f>
        <v>40000000</v>
      </c>
      <c r="AK18" s="69"/>
      <c r="AL18" s="628"/>
    </row>
    <row r="19" spans="1:38" ht="16.5" customHeight="1" thickTop="1">
      <c r="A19" s="573" t="str">
        <f>'Spielplan Sa'!D9</f>
        <v>TG Biberach</v>
      </c>
      <c r="B19" s="13">
        <f>V10</f>
        <v>5</v>
      </c>
      <c r="C19" s="11" t="s">
        <v>10</v>
      </c>
      <c r="D19" s="97">
        <f>T10</f>
        <v>11</v>
      </c>
      <c r="E19" s="99">
        <f>Y10</f>
        <v>10</v>
      </c>
      <c r="F19" s="11" t="s">
        <v>10</v>
      </c>
      <c r="G19" s="12">
        <f>W10</f>
        <v>22</v>
      </c>
      <c r="H19" s="13">
        <f>V13</f>
        <v>15</v>
      </c>
      <c r="I19" s="11" t="s">
        <v>10</v>
      </c>
      <c r="J19" s="97">
        <f>T13</f>
        <v>13</v>
      </c>
      <c r="K19" s="99">
        <f>Y13</f>
        <v>26</v>
      </c>
      <c r="L19" s="11" t="s">
        <v>10</v>
      </c>
      <c r="M19" s="12">
        <f>W13</f>
        <v>18</v>
      </c>
      <c r="N19" s="13">
        <f>V16</f>
        <v>3</v>
      </c>
      <c r="O19" s="11" t="s">
        <v>10</v>
      </c>
      <c r="P19" s="97">
        <f>T16</f>
        <v>11</v>
      </c>
      <c r="Q19" s="99">
        <f>Y16</f>
        <v>12</v>
      </c>
      <c r="R19" s="11" t="s">
        <v>10</v>
      </c>
      <c r="S19" s="12">
        <f>W16</f>
        <v>22</v>
      </c>
      <c r="T19" s="583"/>
      <c r="U19" s="584"/>
      <c r="V19" s="584"/>
      <c r="W19" s="584"/>
      <c r="X19" s="584"/>
      <c r="Y19" s="585"/>
      <c r="Z19" s="14">
        <f>IF(E19="",0,+E19+IF(K19="",0,+K19+IF(Q19="",0,+Q19)))</f>
        <v>48</v>
      </c>
      <c r="AA19" s="15" t="s">
        <v>10</v>
      </c>
      <c r="AB19" s="510">
        <f>IF(G19="",0,+G19+IF(M19="",0,+M19+IF(S19="",0,+S19)))</f>
        <v>62</v>
      </c>
      <c r="AC19" s="515"/>
      <c r="AD19" s="516"/>
      <c r="AE19" s="517"/>
      <c r="AF19" s="64">
        <f>Z19</f>
        <v>48</v>
      </c>
      <c r="AG19" s="64">
        <f>(Z19-AB19)*1000</f>
        <v>-14000</v>
      </c>
      <c r="AH19" s="64"/>
      <c r="AI19" s="64"/>
      <c r="AJ19" s="64"/>
      <c r="AK19" s="64"/>
      <c r="AL19" s="626">
        <f>IF('Ergebnisse Sa'!AK$12+'Ergebnisse Sa'!AM$12=0,"",IF(AK20="","",RANK(AK20,AK$11:AK$20,0)))</f>
        <v>3</v>
      </c>
    </row>
    <row r="20" spans="1:38" ht="16.5" customHeight="1">
      <c r="A20" s="574"/>
      <c r="B20" s="17">
        <f>V11</f>
        <v>5</v>
      </c>
      <c r="C20" s="18" t="s">
        <v>10</v>
      </c>
      <c r="D20" s="50">
        <f>T11</f>
        <v>11</v>
      </c>
      <c r="E20" s="52">
        <f>Y11</f>
        <v>0</v>
      </c>
      <c r="F20" s="42" t="s">
        <v>10</v>
      </c>
      <c r="G20" s="44">
        <f>W11</f>
        <v>2</v>
      </c>
      <c r="H20" s="17">
        <f>V14</f>
        <v>11</v>
      </c>
      <c r="I20" s="18" t="s">
        <v>10</v>
      </c>
      <c r="J20" s="50">
        <f>T14</f>
        <v>5</v>
      </c>
      <c r="K20" s="52">
        <f>Y14</f>
        <v>2</v>
      </c>
      <c r="L20" s="42" t="s">
        <v>10</v>
      </c>
      <c r="M20" s="44">
        <f>W14</f>
        <v>0</v>
      </c>
      <c r="N20" s="17">
        <f>V17</f>
        <v>9</v>
      </c>
      <c r="O20" s="18" t="s">
        <v>10</v>
      </c>
      <c r="P20" s="50">
        <f>T17</f>
        <v>11</v>
      </c>
      <c r="Q20" s="52">
        <f>Y17</f>
        <v>0</v>
      </c>
      <c r="R20" s="42" t="s">
        <v>10</v>
      </c>
      <c r="S20" s="44">
        <f>W17</f>
        <v>2</v>
      </c>
      <c r="T20" s="586"/>
      <c r="U20" s="587"/>
      <c r="V20" s="587"/>
      <c r="W20" s="587"/>
      <c r="X20" s="587"/>
      <c r="Y20" s="588"/>
      <c r="Z20" s="511">
        <f>IF(E20="",0,+E20+IF(K20="",0,+K20+IF(Q20="",0,+Q20)))</f>
        <v>2</v>
      </c>
      <c r="AA20" s="19" t="s">
        <v>10</v>
      </c>
      <c r="AB20" s="512">
        <f>IF(G20="",0,+G20+IF(M20="",0,+M20+IF(S20="",0,+S20)))</f>
        <v>4</v>
      </c>
      <c r="AC20" s="540"/>
      <c r="AD20" s="541"/>
      <c r="AE20" s="542"/>
      <c r="AF20" s="65"/>
      <c r="AG20" s="66"/>
      <c r="AH20" s="66">
        <f>Z20*100000</f>
        <v>200000</v>
      </c>
      <c r="AI20" s="66">
        <f>(Z20-AB20)*1000000</f>
        <v>-2000000</v>
      </c>
      <c r="AJ20" s="67"/>
      <c r="AK20" s="66">
        <f>AJ21+AI20+AH20+AG19+AF19</f>
        <v>18186048</v>
      </c>
      <c r="AL20" s="627"/>
    </row>
    <row r="21" spans="1:38" ht="16.5" customHeight="1" thickBot="1">
      <c r="A21" s="575"/>
      <c r="B21" s="20"/>
      <c r="C21" s="21"/>
      <c r="D21" s="98"/>
      <c r="E21" s="100">
        <f>Y12</f>
        <v>0</v>
      </c>
      <c r="F21" s="43" t="s">
        <v>10</v>
      </c>
      <c r="G21" s="45">
        <f>W12</f>
        <v>2</v>
      </c>
      <c r="H21" s="20"/>
      <c r="I21" s="21"/>
      <c r="J21" s="98"/>
      <c r="K21" s="100">
        <f>Y15</f>
        <v>2</v>
      </c>
      <c r="L21" s="43" t="s">
        <v>10</v>
      </c>
      <c r="M21" s="45">
        <f>W15</f>
        <v>0</v>
      </c>
      <c r="N21" s="20"/>
      <c r="O21" s="21"/>
      <c r="P21" s="98"/>
      <c r="Q21" s="100">
        <f>Y18</f>
        <v>0</v>
      </c>
      <c r="R21" s="43" t="s">
        <v>10</v>
      </c>
      <c r="S21" s="45">
        <f>W18</f>
        <v>2</v>
      </c>
      <c r="T21" s="589"/>
      <c r="U21" s="590"/>
      <c r="V21" s="590"/>
      <c r="W21" s="590"/>
      <c r="X21" s="590"/>
      <c r="Y21" s="591"/>
      <c r="Z21" s="629">
        <f>Z19-AB19</f>
        <v>-14</v>
      </c>
      <c r="AA21" s="630"/>
      <c r="AB21" s="631"/>
      <c r="AC21" s="32">
        <f>E21+K21+Q21</f>
        <v>2</v>
      </c>
      <c r="AD21" s="471" t="s">
        <v>10</v>
      </c>
      <c r="AE21" s="96">
        <f>G21+M21+S21</f>
        <v>4</v>
      </c>
      <c r="AF21" s="68"/>
      <c r="AG21" s="69"/>
      <c r="AH21" s="69"/>
      <c r="AI21" s="69"/>
      <c r="AJ21" s="70">
        <f>AC21*10000000</f>
        <v>20000000</v>
      </c>
      <c r="AK21" s="69"/>
      <c r="AL21" s="628"/>
    </row>
    <row r="22" spans="1:38" ht="16.5" customHeight="1" thickTop="1">
      <c r="A22" s="61"/>
      <c r="B22" s="38"/>
      <c r="C22" s="38"/>
      <c r="D22" s="38"/>
      <c r="E22" s="76"/>
      <c r="F22" s="77"/>
      <c r="G22" s="76"/>
      <c r="H22" s="38"/>
      <c r="I22" s="38"/>
      <c r="J22" s="38"/>
      <c r="K22" s="76"/>
      <c r="L22" s="77"/>
      <c r="M22" s="76"/>
      <c r="N22" s="38"/>
      <c r="O22" s="38"/>
      <c r="P22" s="38"/>
      <c r="Q22" s="76"/>
      <c r="R22" s="77"/>
      <c r="S22" s="76"/>
      <c r="T22" s="77"/>
      <c r="U22" s="77"/>
      <c r="V22" s="77"/>
      <c r="W22" s="77"/>
      <c r="X22" s="77"/>
      <c r="Y22" s="77"/>
      <c r="Z22" s="55"/>
      <c r="AA22" s="55"/>
      <c r="AB22" s="55"/>
      <c r="AC22" s="71"/>
      <c r="AD22" s="71"/>
      <c r="AE22" s="71"/>
      <c r="AF22" s="72"/>
      <c r="AG22" s="73"/>
      <c r="AH22" s="73"/>
      <c r="AI22" s="73"/>
      <c r="AJ22" s="74"/>
      <c r="AK22" s="73"/>
      <c r="AL22" s="514"/>
    </row>
    <row r="23" spans="1:38" s="24" customFormat="1" ht="18" customHeight="1" hidden="1">
      <c r="A23" s="61"/>
      <c r="B23" s="38"/>
      <c r="C23" s="38"/>
      <c r="D23" s="38"/>
      <c r="E23" s="76"/>
      <c r="F23" s="77"/>
      <c r="G23" s="76"/>
      <c r="H23" s="38"/>
      <c r="I23" s="38"/>
      <c r="J23" s="38"/>
      <c r="K23" s="76"/>
      <c r="L23" s="77"/>
      <c r="M23" s="76"/>
      <c r="N23" s="38"/>
      <c r="O23" s="38"/>
      <c r="P23" s="38"/>
      <c r="Q23" s="76"/>
      <c r="R23" s="77"/>
      <c r="S23" s="76"/>
      <c r="T23" s="38"/>
      <c r="U23" s="38"/>
      <c r="V23" s="38"/>
      <c r="W23" s="76"/>
      <c r="X23" s="77"/>
      <c r="Y23" s="76"/>
      <c r="Z23" s="55">
        <f>Z10+Z13+Z16+Z19</f>
        <v>207</v>
      </c>
      <c r="AA23" s="54" t="s">
        <v>10</v>
      </c>
      <c r="AB23" s="55">
        <f>AB10+AB13+AB16+AB19</f>
        <v>207</v>
      </c>
      <c r="AC23" s="71"/>
      <c r="AD23" s="53"/>
      <c r="AE23" s="71"/>
      <c r="AF23" s="72"/>
      <c r="AG23" s="73"/>
      <c r="AH23" s="73"/>
      <c r="AI23" s="73"/>
      <c r="AJ23" s="74"/>
      <c r="AK23" s="73"/>
      <c r="AL23" s="514"/>
    </row>
    <row r="24" spans="1:38" s="24" customFormat="1" ht="18" customHeight="1" hidden="1">
      <c r="A24" s="61"/>
      <c r="B24" s="38"/>
      <c r="C24" s="38"/>
      <c r="D24" s="38"/>
      <c r="E24" s="76"/>
      <c r="F24" s="77"/>
      <c r="G24" s="76"/>
      <c r="H24" s="38"/>
      <c r="I24" s="38"/>
      <c r="J24" s="38"/>
      <c r="K24" s="76"/>
      <c r="L24" s="77"/>
      <c r="M24" s="76"/>
      <c r="N24" s="38"/>
      <c r="O24" s="38"/>
      <c r="P24" s="38"/>
      <c r="Q24" s="76"/>
      <c r="R24" s="77"/>
      <c r="S24" s="76"/>
      <c r="T24" s="38"/>
      <c r="U24" s="38"/>
      <c r="V24" s="38"/>
      <c r="W24" s="76"/>
      <c r="X24" s="77"/>
      <c r="Y24" s="76"/>
      <c r="Z24" s="55">
        <f>Z11+Z14+Z17+Z20</f>
        <v>12</v>
      </c>
      <c r="AA24" s="54" t="s">
        <v>10</v>
      </c>
      <c r="AB24" s="55">
        <f>AB11+AB14+AB17+AB20</f>
        <v>12</v>
      </c>
      <c r="AC24" s="71"/>
      <c r="AD24" s="53"/>
      <c r="AE24" s="71"/>
      <c r="AF24" s="72"/>
      <c r="AG24" s="73"/>
      <c r="AH24" s="73"/>
      <c r="AI24" s="73"/>
      <c r="AJ24" s="74"/>
      <c r="AK24" s="73"/>
      <c r="AL24" s="514">
        <f>SUM(AL10:AL21)</f>
        <v>10</v>
      </c>
    </row>
    <row r="25" spans="1:38" s="24" customFormat="1" ht="18" customHeight="1" hidden="1">
      <c r="A25" s="61"/>
      <c r="B25" s="38"/>
      <c r="C25" s="38"/>
      <c r="D25" s="38"/>
      <c r="E25" s="76"/>
      <c r="F25" s="77"/>
      <c r="G25" s="76"/>
      <c r="H25" s="38"/>
      <c r="I25" s="38"/>
      <c r="J25" s="38"/>
      <c r="K25" s="76"/>
      <c r="L25" s="77"/>
      <c r="M25" s="76"/>
      <c r="N25" s="38"/>
      <c r="O25" s="38"/>
      <c r="P25" s="38"/>
      <c r="Q25" s="76"/>
      <c r="R25" s="77"/>
      <c r="S25" s="76"/>
      <c r="T25" s="38"/>
      <c r="U25" s="38"/>
      <c r="V25" s="38"/>
      <c r="W25" s="76"/>
      <c r="X25" s="77"/>
      <c r="Y25" s="76"/>
      <c r="Z25" s="55">
        <f>Z12+Z15+Z18+Z21</f>
        <v>0</v>
      </c>
      <c r="AA25" s="54" t="s">
        <v>10</v>
      </c>
      <c r="AB25" s="55">
        <f>AB12+AB15+AB18+AB21</f>
        <v>0</v>
      </c>
      <c r="AC25" s="71"/>
      <c r="AD25" s="53"/>
      <c r="AE25" s="71"/>
      <c r="AF25" s="72"/>
      <c r="AG25" s="73"/>
      <c r="AH25" s="73"/>
      <c r="AI25" s="73"/>
      <c r="AJ25" s="74"/>
      <c r="AK25" s="73"/>
      <c r="AL25" s="75"/>
    </row>
    <row r="26" spans="26:36" s="24" customFormat="1" ht="19.5" customHeight="1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</row>
    <row r="27" spans="2:36" s="5" customFormat="1" ht="23.25">
      <c r="B27" s="60"/>
      <c r="C27" s="60"/>
      <c r="D27" s="60"/>
      <c r="E27" s="60"/>
      <c r="F27" s="60"/>
      <c r="G27" s="623" t="s">
        <v>94</v>
      </c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0"/>
      <c r="AA27" s="60"/>
      <c r="AB27" s="60"/>
      <c r="AC27" s="534"/>
      <c r="AD27" s="534"/>
      <c r="AE27" s="534"/>
      <c r="AF27" s="60"/>
      <c r="AG27" s="60"/>
      <c r="AH27" s="60"/>
      <c r="AI27" s="60"/>
      <c r="AJ27" s="60"/>
    </row>
    <row r="28" ht="6" customHeight="1">
      <c r="R28" s="51"/>
    </row>
    <row r="29" ht="17.25" customHeight="1">
      <c r="R29" s="51"/>
    </row>
    <row r="30" spans="7:40" ht="20.25">
      <c r="G30" s="23" t="s">
        <v>12</v>
      </c>
      <c r="H30" s="622" t="str">
        <f>IF(AL$10=1,A$10,IF(AL$13=1,A$13,IF(AL$16=1,A$16,IF(AL$19=1,A$19,""))))</f>
        <v>Ahlhorner SV</v>
      </c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AC30" s="536">
        <f>IF(AL$10=1,AC$12,IF(AL$13=1,AC$15,IF(AL$16=1,AC$18,IF(AL$19=1,AC$21,""))))</f>
        <v>6</v>
      </c>
      <c r="AD30" s="71" t="s">
        <v>10</v>
      </c>
      <c r="AE30" s="536">
        <f>IF(AL$10=1,AE$12,IF(AL$13=1,AE$15,IF(AL$16=1,AE$18,IF(AL$19=1,AE$21,""))))</f>
        <v>0</v>
      </c>
      <c r="AF30" s="526"/>
      <c r="AG30" s="526"/>
      <c r="AH30" s="526"/>
      <c r="AI30" s="526"/>
      <c r="AJ30" s="526"/>
      <c r="AK30" s="526"/>
      <c r="AL30" s="526"/>
      <c r="AM30" s="526"/>
      <c r="AN30" s="526"/>
    </row>
    <row r="31" spans="7:40" ht="20.25">
      <c r="G31" s="23" t="s">
        <v>11</v>
      </c>
      <c r="H31" s="622" t="str">
        <f>IF(AL$10=2,A$10,IF(AL$13=2,A$13,IF(AL$16=2,A$16,IF(AL$19=2,A$19,""))))</f>
        <v>MTV Wangersen</v>
      </c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AC31" s="536">
        <f>IF(AL$10=2,AC$12,IF(AL$13=2,AC$15,IF(AL$16=2,AC$18,IF(AL$19=2,AC$21,""))))</f>
        <v>4</v>
      </c>
      <c r="AD31" s="71" t="s">
        <v>10</v>
      </c>
      <c r="AE31" s="536">
        <f>IF(AL$10=2,AE$12,IF(AL$13=2,AE$15,IF(AL$16=2,AE$18,IF(AL$19=2,AE$21,""))))</f>
        <v>2</v>
      </c>
      <c r="AF31" s="526"/>
      <c r="AG31" s="526"/>
      <c r="AH31" s="526"/>
      <c r="AI31" s="526"/>
      <c r="AJ31" s="526"/>
      <c r="AK31" s="526"/>
      <c r="AL31" s="526"/>
      <c r="AM31" s="526"/>
      <c r="AN31" s="526"/>
    </row>
    <row r="32" spans="7:40" ht="20.25">
      <c r="G32" s="23" t="s">
        <v>13</v>
      </c>
      <c r="H32" s="622" t="str">
        <f>IF(AL$10=3,A$10,IF(AL$13=3,A$13,IF(AL$16=3,A$16,IF(AL$19=3,A$19,""))))</f>
        <v>TG Biberach</v>
      </c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AC32" s="536">
        <f>IF(AL$10=3,AC$12,IF(AL$13=3,AC$15,IF(AL$16=3,AC$18,IF(AL$19=3,AC$21,""))))</f>
        <v>2</v>
      </c>
      <c r="AD32" s="71" t="s">
        <v>10</v>
      </c>
      <c r="AE32" s="536">
        <f>IF(AL$10=3,AE$12,IF(AL$13=3,AE$15,IF(AL$16=3,AE$18,IF(AL$19=3,AE$21,""))))</f>
        <v>4</v>
      </c>
      <c r="AF32" s="526"/>
      <c r="AG32" s="526"/>
      <c r="AH32" s="526"/>
      <c r="AI32" s="526"/>
      <c r="AJ32" s="526"/>
      <c r="AK32" s="526"/>
      <c r="AL32" s="526"/>
      <c r="AM32" s="526"/>
      <c r="AN32" s="526"/>
    </row>
    <row r="33" spans="7:40" ht="20.25">
      <c r="G33" s="23" t="s">
        <v>26</v>
      </c>
      <c r="H33" s="622" t="str">
        <f>IF(AL$10=4,A$10,IF(AL$13=4,A$13,IF(AL$16=4,A$16,IF(AL$19=4,A$19,""))))</f>
        <v>Hammer SC</v>
      </c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AC33" s="536">
        <f>IF(AL$10=4,AC$12,IF(AL$13=4,AC$15,IF(AL$16=4,AC$18,IF(AL$19=4,AC$21,""))))</f>
        <v>0</v>
      </c>
      <c r="AD33" s="71" t="s">
        <v>10</v>
      </c>
      <c r="AE33" s="536">
        <f>IF(AL$10=4,AE$12,IF(AL$13=4,AE$15,IF(AL$16=4,AE$18,IF(AL$19=4,AE$21,""))))</f>
        <v>6</v>
      </c>
      <c r="AF33" s="526"/>
      <c r="AG33" s="526"/>
      <c r="AH33" s="526"/>
      <c r="AI33" s="526"/>
      <c r="AJ33" s="526"/>
      <c r="AK33" s="526"/>
      <c r="AL33" s="526"/>
      <c r="AM33" s="526"/>
      <c r="AN33" s="526"/>
    </row>
    <row r="34" spans="7:19" ht="20.25">
      <c r="G34" s="23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</row>
    <row r="35" spans="7:19" ht="20.25">
      <c r="G35" s="23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</row>
  </sheetData>
  <sheetProtection/>
  <mergeCells count="47">
    <mergeCell ref="AL7:AL9"/>
    <mergeCell ref="AL10:AL12"/>
    <mergeCell ref="Z12:AB12"/>
    <mergeCell ref="Z15:AB15"/>
    <mergeCell ref="Z18:AB18"/>
    <mergeCell ref="Z21:AB21"/>
    <mergeCell ref="AL13:AL15"/>
    <mergeCell ref="AL16:AL18"/>
    <mergeCell ref="AL19:AL21"/>
    <mergeCell ref="T19:Y21"/>
    <mergeCell ref="H35:S35"/>
    <mergeCell ref="G27:Y27"/>
    <mergeCell ref="H30:S30"/>
    <mergeCell ref="H31:S31"/>
    <mergeCell ref="H32:S32"/>
    <mergeCell ref="H33:S33"/>
    <mergeCell ref="H34:S34"/>
    <mergeCell ref="T5:AJ5"/>
    <mergeCell ref="O4:U4"/>
    <mergeCell ref="H6:S6"/>
    <mergeCell ref="A7:A9"/>
    <mergeCell ref="T6:Y6"/>
    <mergeCell ref="B7:G9"/>
    <mergeCell ref="H7:M9"/>
    <mergeCell ref="N7:S9"/>
    <mergeCell ref="T7:Y9"/>
    <mergeCell ref="Z9:AB9"/>
    <mergeCell ref="H13:M15"/>
    <mergeCell ref="A10:A12"/>
    <mergeCell ref="B10:D10"/>
    <mergeCell ref="AC9:AE9"/>
    <mergeCell ref="E10:G10"/>
    <mergeCell ref="C1:AB1"/>
    <mergeCell ref="C3:AB3"/>
    <mergeCell ref="D4:N4"/>
    <mergeCell ref="Z4:AB4"/>
    <mergeCell ref="A5:P5"/>
    <mergeCell ref="A19:A21"/>
    <mergeCell ref="B11:D11"/>
    <mergeCell ref="E11:G11"/>
    <mergeCell ref="Z7:AB7"/>
    <mergeCell ref="Z8:AB8"/>
    <mergeCell ref="A16:A18"/>
    <mergeCell ref="N16:S18"/>
    <mergeCell ref="B12:D12"/>
    <mergeCell ref="E12:G12"/>
    <mergeCell ref="A13:A15"/>
  </mergeCells>
  <printOptions/>
  <pageMargins left="0.7874015748031497" right="0.7874015748031497" top="0.3937007874015748" bottom="0" header="0.5118110236220472" footer="0.5118110236220472"/>
  <pageSetup fitToHeight="0" fitToWidth="1" horizontalDpi="600" verticalDpi="600" orientation="landscape" paperSize="9" scale="98" r:id="rId2"/>
  <colBreaks count="1" manualBreakCount="1">
    <brk id="3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zoomScalePageLayoutView="0" workbookViewId="0" topLeftCell="E19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0.85546875" style="0" customWidth="1"/>
    <col min="28" max="28" width="5.7109375" style="0" customWidth="1"/>
    <col min="29" max="29" width="5.7109375" style="51" customWidth="1"/>
    <col min="30" max="30" width="0.85546875" style="51" customWidth="1"/>
    <col min="31" max="31" width="5.7109375" style="51" customWidth="1"/>
    <col min="32" max="33" width="8.7109375" style="0" hidden="1" customWidth="1"/>
    <col min="34" max="34" width="10.7109375" style="0" hidden="1" customWidth="1"/>
    <col min="35" max="35" width="12.7109375" style="0" hidden="1" customWidth="1"/>
    <col min="36" max="36" width="14.00390625" style="0" hidden="1" customWidth="1"/>
    <col min="37" max="37" width="12.8515625" style="0" hidden="1" customWidth="1"/>
    <col min="38" max="38" width="17.00390625" style="0" bestFit="1" customWidth="1"/>
  </cols>
  <sheetData>
    <row r="1" spans="3:35" ht="30" customHeight="1">
      <c r="C1" s="604" t="s">
        <v>14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"/>
      <c r="AD1" s="6"/>
      <c r="AE1" s="6"/>
      <c r="AF1" s="6"/>
      <c r="AG1" s="6"/>
      <c r="AH1" s="6"/>
      <c r="AI1" s="6"/>
    </row>
    <row r="2" ht="8.25" customHeight="1"/>
    <row r="3" spans="3:35" ht="28.5" customHeight="1">
      <c r="C3" s="605" t="s">
        <v>40</v>
      </c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7"/>
      <c r="AD3" s="7"/>
      <c r="AE3" s="7"/>
      <c r="AF3" s="7"/>
      <c r="AG3" s="7"/>
      <c r="AH3" s="7"/>
      <c r="AI3" s="7"/>
    </row>
    <row r="4" spans="2:36" ht="23.25" customHeight="1">
      <c r="B4" s="8"/>
      <c r="C4" s="8"/>
      <c r="D4" s="606" t="str">
        <f>'Spielplan Sa'!A3</f>
        <v>Dörnberg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10">
        <f>'Spielplan Sa'!F2</f>
        <v>42616</v>
      </c>
      <c r="P4" s="610"/>
      <c r="Q4" s="610"/>
      <c r="R4" s="610"/>
      <c r="S4" s="610"/>
      <c r="T4" s="610"/>
      <c r="U4" s="610"/>
      <c r="V4" s="8"/>
      <c r="W4" s="509"/>
      <c r="X4" s="509"/>
      <c r="Y4" s="509"/>
      <c r="Z4" s="607"/>
      <c r="AA4" s="607"/>
      <c r="AB4" s="607"/>
      <c r="AC4" s="535"/>
      <c r="AD4" s="535"/>
      <c r="AE4" s="535"/>
      <c r="AF4" s="9"/>
      <c r="AG4" s="9"/>
      <c r="AH4" s="9"/>
      <c r="AI4" s="9"/>
      <c r="AJ4" s="8"/>
    </row>
    <row r="5" spans="1:36" ht="18.7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10"/>
      <c r="R5" s="10"/>
      <c r="S5" s="10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</row>
    <row r="6" spans="8:25" ht="24.75" customHeight="1" thickBot="1">
      <c r="H6" s="611" t="str">
        <f>'Spielplan Sa'!A4</f>
        <v>weiblich U12</v>
      </c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5" t="s">
        <v>32</v>
      </c>
      <c r="U6" s="615"/>
      <c r="V6" s="615"/>
      <c r="W6" s="615"/>
      <c r="X6" s="615"/>
      <c r="Y6" s="615"/>
    </row>
    <row r="7" spans="1:38" ht="16.5" customHeight="1">
      <c r="A7" s="612" t="s">
        <v>5</v>
      </c>
      <c r="B7" s="616" t="str">
        <f>A10</f>
        <v>TV Brettorf</v>
      </c>
      <c r="C7" s="617"/>
      <c r="D7" s="617"/>
      <c r="E7" s="617"/>
      <c r="F7" s="617"/>
      <c r="G7" s="618"/>
      <c r="H7" s="616" t="str">
        <f>A13</f>
        <v>TSV Gnutz</v>
      </c>
      <c r="I7" s="617"/>
      <c r="J7" s="617"/>
      <c r="K7" s="617"/>
      <c r="L7" s="617"/>
      <c r="M7" s="618"/>
      <c r="N7" s="616" t="str">
        <f>A16</f>
        <v>SV Energie Görlitz</v>
      </c>
      <c r="O7" s="617"/>
      <c r="P7" s="617"/>
      <c r="Q7" s="617"/>
      <c r="R7" s="617"/>
      <c r="S7" s="618"/>
      <c r="T7" s="616" t="str">
        <f>A19</f>
        <v>VfK Berlin</v>
      </c>
      <c r="U7" s="617"/>
      <c r="V7" s="617"/>
      <c r="W7" s="617"/>
      <c r="X7" s="617"/>
      <c r="Y7" s="618"/>
      <c r="Z7" s="579" t="s">
        <v>17</v>
      </c>
      <c r="AA7" s="580"/>
      <c r="AB7" s="580"/>
      <c r="AC7" s="474"/>
      <c r="AD7" s="475"/>
      <c r="AE7" s="476"/>
      <c r="AF7" s="477" t="s">
        <v>85</v>
      </c>
      <c r="AG7" s="477" t="s">
        <v>86</v>
      </c>
      <c r="AH7" s="478" t="s">
        <v>87</v>
      </c>
      <c r="AI7" s="477" t="s">
        <v>88</v>
      </c>
      <c r="AJ7" s="477" t="s">
        <v>89</v>
      </c>
      <c r="AK7" s="478"/>
      <c r="AL7" s="624" t="s">
        <v>29</v>
      </c>
    </row>
    <row r="8" spans="1:38" ht="16.5" customHeight="1">
      <c r="A8" s="613"/>
      <c r="B8" s="619"/>
      <c r="C8" s="620"/>
      <c r="D8" s="620"/>
      <c r="E8" s="620"/>
      <c r="F8" s="620"/>
      <c r="G8" s="621"/>
      <c r="H8" s="619"/>
      <c r="I8" s="620"/>
      <c r="J8" s="620"/>
      <c r="K8" s="620"/>
      <c r="L8" s="620"/>
      <c r="M8" s="621"/>
      <c r="N8" s="619"/>
      <c r="O8" s="620"/>
      <c r="P8" s="620"/>
      <c r="Q8" s="620"/>
      <c r="R8" s="620"/>
      <c r="S8" s="621"/>
      <c r="T8" s="619"/>
      <c r="U8" s="620"/>
      <c r="V8" s="620"/>
      <c r="W8" s="620"/>
      <c r="X8" s="620"/>
      <c r="Y8" s="621"/>
      <c r="Z8" s="581" t="s">
        <v>18</v>
      </c>
      <c r="AA8" s="582"/>
      <c r="AB8" s="582"/>
      <c r="AC8" s="538"/>
      <c r="AD8" s="27"/>
      <c r="AE8" s="539"/>
      <c r="AF8" s="62" t="s">
        <v>90</v>
      </c>
      <c r="AG8" s="62" t="s">
        <v>90</v>
      </c>
      <c r="AH8" s="63" t="s">
        <v>9</v>
      </c>
      <c r="AI8" s="62" t="s">
        <v>9</v>
      </c>
      <c r="AJ8" s="62" t="s">
        <v>19</v>
      </c>
      <c r="AK8" s="63" t="s">
        <v>29</v>
      </c>
      <c r="AL8" s="625"/>
    </row>
    <row r="9" spans="1:38" ht="16.5" customHeight="1" thickBot="1">
      <c r="A9" s="614"/>
      <c r="B9" s="619"/>
      <c r="C9" s="620"/>
      <c r="D9" s="620"/>
      <c r="E9" s="620"/>
      <c r="F9" s="620"/>
      <c r="G9" s="621"/>
      <c r="H9" s="619"/>
      <c r="I9" s="620"/>
      <c r="J9" s="620"/>
      <c r="K9" s="620"/>
      <c r="L9" s="620"/>
      <c r="M9" s="621"/>
      <c r="N9" s="619"/>
      <c r="O9" s="620"/>
      <c r="P9" s="620"/>
      <c r="Q9" s="620"/>
      <c r="R9" s="620"/>
      <c r="S9" s="621"/>
      <c r="T9" s="619"/>
      <c r="U9" s="620"/>
      <c r="V9" s="620"/>
      <c r="W9" s="620"/>
      <c r="X9" s="620"/>
      <c r="Y9" s="621"/>
      <c r="Z9" s="581" t="s">
        <v>180</v>
      </c>
      <c r="AA9" s="582"/>
      <c r="AB9" s="582"/>
      <c r="AC9" s="600" t="s">
        <v>19</v>
      </c>
      <c r="AD9" s="601"/>
      <c r="AE9" s="602"/>
      <c r="AF9" s="62" t="s">
        <v>91</v>
      </c>
      <c r="AG9" s="62" t="s">
        <v>92</v>
      </c>
      <c r="AH9" s="63" t="s">
        <v>91</v>
      </c>
      <c r="AI9" s="62" t="s">
        <v>92</v>
      </c>
      <c r="AJ9" s="62"/>
      <c r="AK9" s="63" t="s">
        <v>93</v>
      </c>
      <c r="AL9" s="625"/>
    </row>
    <row r="10" spans="1:38" ht="16.5" customHeight="1" thickTop="1">
      <c r="A10" s="573" t="str">
        <f>'Spielplan Sa'!I6</f>
        <v>TV Brettorf</v>
      </c>
      <c r="B10" s="598" t="s">
        <v>20</v>
      </c>
      <c r="C10" s="599"/>
      <c r="D10" s="599"/>
      <c r="E10" s="599" t="s">
        <v>17</v>
      </c>
      <c r="F10" s="599"/>
      <c r="G10" s="603"/>
      <c r="H10" s="13">
        <f>'Ergebnisse Sa'!Q106</f>
        <v>11</v>
      </c>
      <c r="I10" s="11" t="s">
        <v>10</v>
      </c>
      <c r="J10" s="97">
        <f>'Ergebnisse Sa'!S106</f>
        <v>4</v>
      </c>
      <c r="K10" s="99">
        <f>H10+H11+H12</f>
        <v>22</v>
      </c>
      <c r="L10" s="11" t="s">
        <v>10</v>
      </c>
      <c r="M10" s="12">
        <f>J10+J11+J12</f>
        <v>7</v>
      </c>
      <c r="N10" s="13">
        <f>'Ergebnisse Sa'!Q108</f>
        <v>11</v>
      </c>
      <c r="O10" s="11" t="s">
        <v>10</v>
      </c>
      <c r="P10" s="97">
        <f>'Ergebnisse Sa'!S108</f>
        <v>5</v>
      </c>
      <c r="Q10" s="99">
        <f>N10+N11+N12</f>
        <v>26</v>
      </c>
      <c r="R10" s="11" t="s">
        <v>10</v>
      </c>
      <c r="S10" s="12">
        <f>P10+P11+P12</f>
        <v>19</v>
      </c>
      <c r="T10" s="13">
        <f>'Ergebnisse Sa'!Q103</f>
        <v>11</v>
      </c>
      <c r="U10" s="11" t="s">
        <v>10</v>
      </c>
      <c r="V10" s="97">
        <f>'Ergebnisse Sa'!S103</f>
        <v>6</v>
      </c>
      <c r="W10" s="99">
        <f>T10+T11+T12</f>
        <v>22</v>
      </c>
      <c r="X10" s="11" t="s">
        <v>10</v>
      </c>
      <c r="Y10" s="12">
        <f>V10+V11+V12</f>
        <v>11</v>
      </c>
      <c r="Z10" s="14">
        <f>IF(K10="",0,+K10+IF(Q10="",0,+Q10+IF(W10="",0,+W10)))</f>
        <v>70</v>
      </c>
      <c r="AA10" s="15" t="s">
        <v>10</v>
      </c>
      <c r="AB10" s="510">
        <f>IF(M10="",0,+M10+IF(S10="",0,+S10+IF(Y10="",0,+Y10)))</f>
        <v>37</v>
      </c>
      <c r="AC10" s="515"/>
      <c r="AD10" s="516"/>
      <c r="AE10" s="517"/>
      <c r="AF10" s="64">
        <f>Z10</f>
        <v>70</v>
      </c>
      <c r="AG10" s="64">
        <f>(Z10-AB10)*1000</f>
        <v>33000</v>
      </c>
      <c r="AH10" s="64"/>
      <c r="AI10" s="64"/>
      <c r="AJ10" s="64"/>
      <c r="AK10" s="64"/>
      <c r="AL10" s="626">
        <f>IF('Ergebnisse Sa'!AK$108+'Ergebnisse Sa'!AM$108=0,"",IF(AK11="","",RANK(AK11,AK$11:AK$20,0)))</f>
        <v>1</v>
      </c>
    </row>
    <row r="11" spans="1:38" ht="16.5" customHeight="1">
      <c r="A11" s="574"/>
      <c r="B11" s="576" t="s">
        <v>21</v>
      </c>
      <c r="C11" s="577"/>
      <c r="D11" s="577"/>
      <c r="E11" s="577" t="s">
        <v>18</v>
      </c>
      <c r="F11" s="577"/>
      <c r="G11" s="578"/>
      <c r="H11" s="17">
        <f>'Ergebnisse Sa'!U106</f>
        <v>11</v>
      </c>
      <c r="I11" s="18" t="s">
        <v>10</v>
      </c>
      <c r="J11" s="50">
        <f>'Ergebnisse Sa'!W106</f>
        <v>3</v>
      </c>
      <c r="K11" s="52">
        <f>'Ergebnisse Sa'!AH106</f>
        <v>2</v>
      </c>
      <c r="L11" s="42" t="s">
        <v>10</v>
      </c>
      <c r="M11" s="44">
        <f>'Ergebnisse Sa'!AJ106</f>
        <v>0</v>
      </c>
      <c r="N11" s="17">
        <f>'Ergebnisse Sa'!U108</f>
        <v>15</v>
      </c>
      <c r="O11" s="18" t="s">
        <v>10</v>
      </c>
      <c r="P11" s="50">
        <f>'Ergebnisse Sa'!W108</f>
        <v>14</v>
      </c>
      <c r="Q11" s="52">
        <f>'Ergebnisse Sa'!AH108</f>
        <v>2</v>
      </c>
      <c r="R11" s="42" t="s">
        <v>10</v>
      </c>
      <c r="S11" s="44">
        <f>'Ergebnisse Sa'!AJ108</f>
        <v>0</v>
      </c>
      <c r="T11" s="17">
        <f>'Ergebnisse Sa'!U103</f>
        <v>11</v>
      </c>
      <c r="U11" s="18" t="s">
        <v>10</v>
      </c>
      <c r="V11" s="50">
        <f>'Ergebnisse Sa'!W103</f>
        <v>5</v>
      </c>
      <c r="W11" s="52">
        <f>'Ergebnisse Sa'!AH103</f>
        <v>2</v>
      </c>
      <c r="X11" s="42" t="s">
        <v>10</v>
      </c>
      <c r="Y11" s="44">
        <f>'Ergebnisse Sa'!AJ103</f>
        <v>0</v>
      </c>
      <c r="Z11" s="511">
        <f>IF(K11="",0,+K11+IF(Q11="",0,+Q11+IF(W11="",0,+W11)))</f>
        <v>6</v>
      </c>
      <c r="AA11" s="19" t="s">
        <v>10</v>
      </c>
      <c r="AB11" s="512">
        <f>IF(M11="",0,+M11+IF(S11="",0,+S11+IF(Y11="",0,+Y11)))</f>
        <v>0</v>
      </c>
      <c r="AC11" s="540"/>
      <c r="AD11" s="541"/>
      <c r="AE11" s="542"/>
      <c r="AF11" s="65"/>
      <c r="AG11" s="66"/>
      <c r="AH11" s="66">
        <f>Z11*100000</f>
        <v>600000</v>
      </c>
      <c r="AI11" s="66">
        <f>(Z11-AB11)*1000000</f>
        <v>6000000</v>
      </c>
      <c r="AJ11" s="67"/>
      <c r="AK11" s="66">
        <f>AJ12+AI11+AH11+AG10+AF10</f>
        <v>66633070</v>
      </c>
      <c r="AL11" s="627"/>
    </row>
    <row r="12" spans="1:38" ht="16.5" customHeight="1" thickBot="1">
      <c r="A12" s="574"/>
      <c r="B12" s="592"/>
      <c r="C12" s="593"/>
      <c r="D12" s="593"/>
      <c r="E12" s="593" t="s">
        <v>19</v>
      </c>
      <c r="F12" s="593"/>
      <c r="G12" s="594"/>
      <c r="H12" s="20"/>
      <c r="I12" s="21"/>
      <c r="J12" s="98"/>
      <c r="K12" s="100">
        <f>'Ergebnisse Sa'!AK106</f>
        <v>2</v>
      </c>
      <c r="L12" s="43" t="s">
        <v>10</v>
      </c>
      <c r="M12" s="45">
        <f>'Ergebnisse Sa'!AM106</f>
        <v>0</v>
      </c>
      <c r="N12" s="20"/>
      <c r="O12" s="21"/>
      <c r="P12" s="98"/>
      <c r="Q12" s="100">
        <f>'Ergebnisse Sa'!AK108</f>
        <v>2</v>
      </c>
      <c r="R12" s="43" t="s">
        <v>10</v>
      </c>
      <c r="S12" s="45">
        <f>'Ergebnisse Sa'!AM108</f>
        <v>0</v>
      </c>
      <c r="T12" s="20"/>
      <c r="U12" s="21"/>
      <c r="V12" s="98"/>
      <c r="W12" s="100">
        <f>'Ergebnisse Sa'!AK103</f>
        <v>2</v>
      </c>
      <c r="X12" s="43" t="s">
        <v>10</v>
      </c>
      <c r="Y12" s="45">
        <f>'Ergebnisse Sa'!AM103</f>
        <v>0</v>
      </c>
      <c r="Z12" s="629">
        <f>Z10-AB10</f>
        <v>33</v>
      </c>
      <c r="AA12" s="630"/>
      <c r="AB12" s="631"/>
      <c r="AC12" s="32">
        <f>K12+Q12+W12</f>
        <v>6</v>
      </c>
      <c r="AD12" s="471" t="s">
        <v>10</v>
      </c>
      <c r="AE12" s="96">
        <f>M12+S12+Y12</f>
        <v>0</v>
      </c>
      <c r="AF12" s="68"/>
      <c r="AG12" s="69"/>
      <c r="AH12" s="69"/>
      <c r="AI12" s="69"/>
      <c r="AJ12" s="70">
        <f>AC12*10000000</f>
        <v>60000000</v>
      </c>
      <c r="AK12" s="69"/>
      <c r="AL12" s="628"/>
    </row>
    <row r="13" spans="1:38" ht="16.5" customHeight="1" thickTop="1">
      <c r="A13" s="595" t="str">
        <f>'Spielplan Sa'!I7</f>
        <v>TSV Gnutz</v>
      </c>
      <c r="B13" s="13">
        <f>J10</f>
        <v>4</v>
      </c>
      <c r="C13" s="11" t="s">
        <v>10</v>
      </c>
      <c r="D13" s="97">
        <f>H10</f>
        <v>11</v>
      </c>
      <c r="E13" s="99">
        <f>M10</f>
        <v>7</v>
      </c>
      <c r="F13" s="11" t="s">
        <v>10</v>
      </c>
      <c r="G13" s="12">
        <f>K10</f>
        <v>22</v>
      </c>
      <c r="H13" s="583"/>
      <c r="I13" s="584"/>
      <c r="J13" s="584"/>
      <c r="K13" s="584"/>
      <c r="L13" s="584"/>
      <c r="M13" s="585"/>
      <c r="N13" s="13">
        <f>'Ergebnisse Sa'!Q104</f>
        <v>8</v>
      </c>
      <c r="O13" s="11" t="s">
        <v>10</v>
      </c>
      <c r="P13" s="97">
        <f>'Ergebnisse Sa'!S104</f>
        <v>11</v>
      </c>
      <c r="Q13" s="99">
        <f>N13+N14+N15</f>
        <v>12</v>
      </c>
      <c r="R13" s="11" t="s">
        <v>10</v>
      </c>
      <c r="S13" s="12">
        <f>P13+P14+P15</f>
        <v>22</v>
      </c>
      <c r="T13" s="13">
        <f>'Ergebnisse Sa'!Q107</f>
        <v>4</v>
      </c>
      <c r="U13" s="11" t="s">
        <v>10</v>
      </c>
      <c r="V13" s="97">
        <f>'Ergebnisse Sa'!S107</f>
        <v>11</v>
      </c>
      <c r="W13" s="99">
        <f>T13+T14+T15</f>
        <v>11</v>
      </c>
      <c r="X13" s="11" t="s">
        <v>10</v>
      </c>
      <c r="Y13" s="12">
        <f>V13+V14+V15</f>
        <v>22</v>
      </c>
      <c r="Z13" s="14">
        <f>IF(E13="",0,+E13+IF(Q13="",0,+Q13+IF(W13="",0,+W13)))</f>
        <v>30</v>
      </c>
      <c r="AA13" s="15" t="s">
        <v>10</v>
      </c>
      <c r="AB13" s="510">
        <f>IF(G13="",0,+G13+IF(S13="",0,+S13+IF(Y13="",0,+Y13)))</f>
        <v>66</v>
      </c>
      <c r="AC13" s="515"/>
      <c r="AD13" s="516"/>
      <c r="AE13" s="517"/>
      <c r="AF13" s="64">
        <f>Z13</f>
        <v>30</v>
      </c>
      <c r="AG13" s="64">
        <f>(Z13-AB13)*1000</f>
        <v>-36000</v>
      </c>
      <c r="AH13" s="64"/>
      <c r="AI13" s="64"/>
      <c r="AJ13" s="64"/>
      <c r="AK13" s="64"/>
      <c r="AL13" s="626">
        <f>IF('Ergebnisse Sa'!AK$108+'Ergebnisse Sa'!AM$108=0,"",IF(AK14="","",RANK(AK14,AK$11:AK$20,0)))</f>
        <v>4</v>
      </c>
    </row>
    <row r="14" spans="1:38" ht="16.5" customHeight="1">
      <c r="A14" s="596"/>
      <c r="B14" s="17">
        <f>J11</f>
        <v>3</v>
      </c>
      <c r="C14" s="18" t="s">
        <v>10</v>
      </c>
      <c r="D14" s="50">
        <f>H11</f>
        <v>11</v>
      </c>
      <c r="E14" s="52">
        <f>M11</f>
        <v>0</v>
      </c>
      <c r="F14" s="42" t="s">
        <v>10</v>
      </c>
      <c r="G14" s="44">
        <f>K11</f>
        <v>2</v>
      </c>
      <c r="H14" s="586"/>
      <c r="I14" s="587"/>
      <c r="J14" s="587"/>
      <c r="K14" s="587"/>
      <c r="L14" s="587"/>
      <c r="M14" s="588"/>
      <c r="N14" s="17">
        <f>'Ergebnisse Sa'!U104</f>
        <v>4</v>
      </c>
      <c r="O14" s="18" t="s">
        <v>10</v>
      </c>
      <c r="P14" s="50">
        <f>'Ergebnisse Sa'!W104</f>
        <v>11</v>
      </c>
      <c r="Q14" s="52">
        <f>'Ergebnisse Sa'!AH104</f>
        <v>0</v>
      </c>
      <c r="R14" s="42" t="s">
        <v>10</v>
      </c>
      <c r="S14" s="44">
        <f>'Ergebnisse Sa'!AJ104</f>
        <v>2</v>
      </c>
      <c r="T14" s="17">
        <f>'Ergebnisse Sa'!U107</f>
        <v>7</v>
      </c>
      <c r="U14" s="18" t="s">
        <v>10</v>
      </c>
      <c r="V14" s="50">
        <f>'Ergebnisse Sa'!W107</f>
        <v>11</v>
      </c>
      <c r="W14" s="52">
        <f>'Ergebnisse Sa'!AH107</f>
        <v>0</v>
      </c>
      <c r="X14" s="42" t="s">
        <v>10</v>
      </c>
      <c r="Y14" s="44">
        <f>'Ergebnisse Sa'!AJ107</f>
        <v>2</v>
      </c>
      <c r="Z14" s="511">
        <f>IF(E14="",0,+E14+IF(Q14="",0,+Q14+IF(W14="",0,+W14)))</f>
        <v>0</v>
      </c>
      <c r="AA14" s="19" t="s">
        <v>10</v>
      </c>
      <c r="AB14" s="512">
        <f>IF(G14="",0,+G14+IF(S14="",0,+S14+IF(Y14="",0,+Y14)))</f>
        <v>6</v>
      </c>
      <c r="AC14" s="540"/>
      <c r="AD14" s="541"/>
      <c r="AE14" s="542"/>
      <c r="AF14" s="65"/>
      <c r="AG14" s="66"/>
      <c r="AH14" s="66">
        <f>Z14*100000</f>
        <v>0</v>
      </c>
      <c r="AI14" s="66">
        <f>(Z14-AB14)*1000000</f>
        <v>-6000000</v>
      </c>
      <c r="AJ14" s="67"/>
      <c r="AK14" s="66">
        <f>AJ15+AI14+AH14+AG13+AF13</f>
        <v>-6035970</v>
      </c>
      <c r="AL14" s="627"/>
    </row>
    <row r="15" spans="1:38" ht="16.5" customHeight="1" thickBot="1">
      <c r="A15" s="597"/>
      <c r="B15" s="20"/>
      <c r="C15" s="21"/>
      <c r="D15" s="98"/>
      <c r="E15" s="100">
        <f>M12</f>
        <v>0</v>
      </c>
      <c r="F15" s="43" t="s">
        <v>10</v>
      </c>
      <c r="G15" s="45">
        <f>K12</f>
        <v>2</v>
      </c>
      <c r="H15" s="589"/>
      <c r="I15" s="590"/>
      <c r="J15" s="590"/>
      <c r="K15" s="590"/>
      <c r="L15" s="590"/>
      <c r="M15" s="591"/>
      <c r="N15" s="20"/>
      <c r="O15" s="21"/>
      <c r="P15" s="98"/>
      <c r="Q15" s="100">
        <f>'Ergebnisse Sa'!AK104</f>
        <v>0</v>
      </c>
      <c r="R15" s="43" t="s">
        <v>10</v>
      </c>
      <c r="S15" s="45">
        <f>'Ergebnisse Sa'!AM104</f>
        <v>2</v>
      </c>
      <c r="T15" s="20"/>
      <c r="U15" s="21"/>
      <c r="V15" s="98"/>
      <c r="W15" s="100">
        <f>'Ergebnisse Sa'!AK107</f>
        <v>0</v>
      </c>
      <c r="X15" s="43" t="s">
        <v>10</v>
      </c>
      <c r="Y15" s="45">
        <f>'Ergebnisse Sa'!AM107</f>
        <v>2</v>
      </c>
      <c r="Z15" s="629">
        <f>Z13-AB13</f>
        <v>-36</v>
      </c>
      <c r="AA15" s="630"/>
      <c r="AB15" s="631"/>
      <c r="AC15" s="32">
        <f>E15+Q15+W15</f>
        <v>0</v>
      </c>
      <c r="AD15" s="471" t="s">
        <v>10</v>
      </c>
      <c r="AE15" s="96">
        <f>G15+S15+Y15</f>
        <v>6</v>
      </c>
      <c r="AF15" s="68"/>
      <c r="AG15" s="69"/>
      <c r="AH15" s="69"/>
      <c r="AI15" s="69"/>
      <c r="AJ15" s="70">
        <f>AC15*10000000</f>
        <v>0</v>
      </c>
      <c r="AK15" s="69"/>
      <c r="AL15" s="628"/>
    </row>
    <row r="16" spans="1:38" ht="16.5" customHeight="1" thickTop="1">
      <c r="A16" s="574" t="str">
        <f>'Spielplan Sa'!I8</f>
        <v>SV Energie Görlitz</v>
      </c>
      <c r="B16" s="13">
        <f>P10</f>
        <v>5</v>
      </c>
      <c r="C16" s="11" t="s">
        <v>10</v>
      </c>
      <c r="D16" s="97">
        <f>N10</f>
        <v>11</v>
      </c>
      <c r="E16" s="99">
        <f>S10</f>
        <v>19</v>
      </c>
      <c r="F16" s="11" t="s">
        <v>10</v>
      </c>
      <c r="G16" s="12">
        <f>Q10</f>
        <v>26</v>
      </c>
      <c r="H16" s="13">
        <f>P13</f>
        <v>11</v>
      </c>
      <c r="I16" s="11" t="s">
        <v>10</v>
      </c>
      <c r="J16" s="97">
        <f>N13</f>
        <v>8</v>
      </c>
      <c r="K16" s="99">
        <f>S13</f>
        <v>22</v>
      </c>
      <c r="L16" s="11" t="s">
        <v>10</v>
      </c>
      <c r="M16" s="12">
        <f>Q13</f>
        <v>12</v>
      </c>
      <c r="N16" s="583"/>
      <c r="O16" s="584"/>
      <c r="P16" s="584"/>
      <c r="Q16" s="584"/>
      <c r="R16" s="584"/>
      <c r="S16" s="585"/>
      <c r="T16" s="13">
        <f>'Ergebnisse Sa'!Q105</f>
        <v>8</v>
      </c>
      <c r="U16" s="11" t="s">
        <v>10</v>
      </c>
      <c r="V16" s="97">
        <f>'Ergebnisse Sa'!S105</f>
        <v>11</v>
      </c>
      <c r="W16" s="99">
        <f>T16+T17+T18</f>
        <v>19</v>
      </c>
      <c r="X16" s="11" t="s">
        <v>10</v>
      </c>
      <c r="Y16" s="12">
        <f>V16+V17+V18</f>
        <v>20</v>
      </c>
      <c r="Z16" s="14">
        <f>IF(E16="",0,+E16+IF(K16="",0,+K16+IF(W16="",0,+W16)))</f>
        <v>60</v>
      </c>
      <c r="AA16" s="15" t="s">
        <v>10</v>
      </c>
      <c r="AB16" s="510">
        <f>IF(G16="",0,+G16+IF(M16="",0,+M16+IF(Y16="",0,+Y16)))</f>
        <v>58</v>
      </c>
      <c r="AC16" s="515"/>
      <c r="AD16" s="516"/>
      <c r="AE16" s="517"/>
      <c r="AF16" s="64">
        <f>Z16</f>
        <v>60</v>
      </c>
      <c r="AG16" s="64">
        <f>(Z16-AB16)*1000</f>
        <v>2000</v>
      </c>
      <c r="AH16" s="64"/>
      <c r="AI16" s="64"/>
      <c r="AJ16" s="64"/>
      <c r="AK16" s="64"/>
      <c r="AL16" s="626">
        <f>IF('Ergebnisse Sa'!AK$108+'Ergebnisse Sa'!AM$108=0,"",IF(AK17="","",RANK(AK17,AK$11:AK$20,0)))</f>
        <v>2</v>
      </c>
    </row>
    <row r="17" spans="1:38" ht="16.5" customHeight="1">
      <c r="A17" s="574"/>
      <c r="B17" s="17">
        <f>P11</f>
        <v>14</v>
      </c>
      <c r="C17" s="18" t="s">
        <v>10</v>
      </c>
      <c r="D17" s="50">
        <f>N11</f>
        <v>15</v>
      </c>
      <c r="E17" s="52">
        <f>S11</f>
        <v>0</v>
      </c>
      <c r="F17" s="42" t="s">
        <v>10</v>
      </c>
      <c r="G17" s="44">
        <f>Q11</f>
        <v>2</v>
      </c>
      <c r="H17" s="17">
        <f>P14</f>
        <v>11</v>
      </c>
      <c r="I17" s="18" t="s">
        <v>10</v>
      </c>
      <c r="J17" s="50">
        <f>N14</f>
        <v>4</v>
      </c>
      <c r="K17" s="52">
        <f>S14</f>
        <v>2</v>
      </c>
      <c r="L17" s="42" t="s">
        <v>10</v>
      </c>
      <c r="M17" s="44">
        <f>Q14</f>
        <v>0</v>
      </c>
      <c r="N17" s="586"/>
      <c r="O17" s="587"/>
      <c r="P17" s="587"/>
      <c r="Q17" s="587"/>
      <c r="R17" s="587"/>
      <c r="S17" s="588"/>
      <c r="T17" s="17">
        <f>'Ergebnisse Sa'!U105</f>
        <v>11</v>
      </c>
      <c r="U17" s="18" t="s">
        <v>10</v>
      </c>
      <c r="V17" s="50">
        <f>'Ergebnisse Sa'!W105</f>
        <v>9</v>
      </c>
      <c r="W17" s="52">
        <f>'Ergebnisse Sa'!AH105</f>
        <v>1</v>
      </c>
      <c r="X17" s="42" t="s">
        <v>10</v>
      </c>
      <c r="Y17" s="44">
        <f>'Ergebnisse Sa'!AJ105</f>
        <v>1</v>
      </c>
      <c r="Z17" s="511">
        <f>IF(E17="",0,+E17+IF(K17="",0,+K17+IF(W17="",0,+W17)))</f>
        <v>3</v>
      </c>
      <c r="AA17" s="19" t="s">
        <v>10</v>
      </c>
      <c r="AB17" s="512">
        <f>IF(G17="",0,+G17+IF(M17="",0,+M17+IF(Y17="",0,+Y17)))</f>
        <v>3</v>
      </c>
      <c r="AC17" s="540"/>
      <c r="AD17" s="541"/>
      <c r="AE17" s="542"/>
      <c r="AF17" s="65"/>
      <c r="AG17" s="66"/>
      <c r="AH17" s="66">
        <f>Z17*100000</f>
        <v>300000</v>
      </c>
      <c r="AI17" s="66">
        <f>(Z17-AB17)*1000000</f>
        <v>0</v>
      </c>
      <c r="AJ17" s="67"/>
      <c r="AK17" s="66">
        <f>AJ18+AI17+AH17+AG16+AF16</f>
        <v>30302060</v>
      </c>
      <c r="AL17" s="627"/>
    </row>
    <row r="18" spans="1:38" ht="16.5" customHeight="1" thickBot="1">
      <c r="A18" s="575"/>
      <c r="B18" s="20"/>
      <c r="C18" s="21"/>
      <c r="D18" s="98"/>
      <c r="E18" s="100">
        <f>S12</f>
        <v>0</v>
      </c>
      <c r="F18" s="43" t="s">
        <v>10</v>
      </c>
      <c r="G18" s="45">
        <f>Q12</f>
        <v>2</v>
      </c>
      <c r="H18" s="20"/>
      <c r="I18" s="21"/>
      <c r="J18" s="98"/>
      <c r="K18" s="100">
        <f>S15</f>
        <v>2</v>
      </c>
      <c r="L18" s="43" t="s">
        <v>10</v>
      </c>
      <c r="M18" s="45">
        <f>Q15</f>
        <v>0</v>
      </c>
      <c r="N18" s="589"/>
      <c r="O18" s="590"/>
      <c r="P18" s="590"/>
      <c r="Q18" s="590"/>
      <c r="R18" s="590"/>
      <c r="S18" s="591"/>
      <c r="T18" s="20"/>
      <c r="U18" s="21"/>
      <c r="V18" s="98"/>
      <c r="W18" s="100">
        <f>'Ergebnisse Sa'!AK105</f>
        <v>1</v>
      </c>
      <c r="X18" s="43" t="s">
        <v>10</v>
      </c>
      <c r="Y18" s="45">
        <f>'Ergebnisse Sa'!AM105</f>
        <v>1</v>
      </c>
      <c r="Z18" s="629">
        <f>Z16-AB16</f>
        <v>2</v>
      </c>
      <c r="AA18" s="630"/>
      <c r="AB18" s="631"/>
      <c r="AC18" s="32">
        <f>E18+K18+W18</f>
        <v>3</v>
      </c>
      <c r="AD18" s="471" t="s">
        <v>10</v>
      </c>
      <c r="AE18" s="96">
        <f>G18+M18+Y18</f>
        <v>3</v>
      </c>
      <c r="AF18" s="68"/>
      <c r="AG18" s="69"/>
      <c r="AH18" s="69"/>
      <c r="AI18" s="69"/>
      <c r="AJ18" s="70">
        <f>AC18*10000000</f>
        <v>30000000</v>
      </c>
      <c r="AK18" s="69"/>
      <c r="AL18" s="628"/>
    </row>
    <row r="19" spans="1:38" ht="16.5" customHeight="1" thickTop="1">
      <c r="A19" s="573" t="str">
        <f>'Spielplan Sa'!I9</f>
        <v>VfK Berlin</v>
      </c>
      <c r="B19" s="13">
        <f>V10</f>
        <v>6</v>
      </c>
      <c r="C19" s="11" t="s">
        <v>10</v>
      </c>
      <c r="D19" s="97">
        <f>T10</f>
        <v>11</v>
      </c>
      <c r="E19" s="99">
        <f>Y10</f>
        <v>11</v>
      </c>
      <c r="F19" s="11" t="s">
        <v>10</v>
      </c>
      <c r="G19" s="12">
        <f>W10</f>
        <v>22</v>
      </c>
      <c r="H19" s="13">
        <f>V13</f>
        <v>11</v>
      </c>
      <c r="I19" s="11" t="s">
        <v>10</v>
      </c>
      <c r="J19" s="97">
        <f>T13</f>
        <v>4</v>
      </c>
      <c r="K19" s="99">
        <f>Y13</f>
        <v>22</v>
      </c>
      <c r="L19" s="11" t="s">
        <v>10</v>
      </c>
      <c r="M19" s="12">
        <f>W13</f>
        <v>11</v>
      </c>
      <c r="N19" s="13">
        <f>V16</f>
        <v>11</v>
      </c>
      <c r="O19" s="11" t="s">
        <v>10</v>
      </c>
      <c r="P19" s="97">
        <f>T16</f>
        <v>8</v>
      </c>
      <c r="Q19" s="99">
        <f>Y16</f>
        <v>20</v>
      </c>
      <c r="R19" s="11" t="s">
        <v>10</v>
      </c>
      <c r="S19" s="12">
        <f>W16</f>
        <v>19</v>
      </c>
      <c r="T19" s="583"/>
      <c r="U19" s="584"/>
      <c r="V19" s="584"/>
      <c r="W19" s="584"/>
      <c r="X19" s="584"/>
      <c r="Y19" s="585"/>
      <c r="Z19" s="14">
        <f>IF(E19="",0,+E19+IF(K19="",0,+K19+IF(Q19="",0,+Q19)))</f>
        <v>53</v>
      </c>
      <c r="AA19" s="15" t="s">
        <v>10</v>
      </c>
      <c r="AB19" s="510">
        <f>IF(G19="",0,+G19+IF(M19="",0,+M19+IF(S19="",0,+S19)))</f>
        <v>52</v>
      </c>
      <c r="AC19" s="515"/>
      <c r="AD19" s="516"/>
      <c r="AE19" s="517"/>
      <c r="AF19" s="64">
        <f>Z19</f>
        <v>53</v>
      </c>
      <c r="AG19" s="64">
        <f>(Z19-AB19)*1000</f>
        <v>1000</v>
      </c>
      <c r="AH19" s="64"/>
      <c r="AI19" s="64"/>
      <c r="AJ19" s="64"/>
      <c r="AK19" s="64"/>
      <c r="AL19" s="626">
        <f>IF('Ergebnisse Sa'!AK$108+'Ergebnisse Sa'!AM$108=0,"",IF(AK20="","",RANK(AK20,AK$11:AK$20,0)))</f>
        <v>3</v>
      </c>
    </row>
    <row r="20" spans="1:38" ht="16.5" customHeight="1">
      <c r="A20" s="574"/>
      <c r="B20" s="17">
        <f>V11</f>
        <v>5</v>
      </c>
      <c r="C20" s="18" t="s">
        <v>10</v>
      </c>
      <c r="D20" s="50">
        <f>T11</f>
        <v>11</v>
      </c>
      <c r="E20" s="52">
        <f>Y11</f>
        <v>0</v>
      </c>
      <c r="F20" s="42" t="s">
        <v>10</v>
      </c>
      <c r="G20" s="44">
        <f>W11</f>
        <v>2</v>
      </c>
      <c r="H20" s="17">
        <f>V14</f>
        <v>11</v>
      </c>
      <c r="I20" s="18" t="s">
        <v>10</v>
      </c>
      <c r="J20" s="50">
        <f>T14</f>
        <v>7</v>
      </c>
      <c r="K20" s="52">
        <f>Y14</f>
        <v>2</v>
      </c>
      <c r="L20" s="42" t="s">
        <v>10</v>
      </c>
      <c r="M20" s="44">
        <f>W14</f>
        <v>0</v>
      </c>
      <c r="N20" s="17">
        <f>V17</f>
        <v>9</v>
      </c>
      <c r="O20" s="18" t="s">
        <v>10</v>
      </c>
      <c r="P20" s="50">
        <f>T17</f>
        <v>11</v>
      </c>
      <c r="Q20" s="52">
        <f>Y17</f>
        <v>1</v>
      </c>
      <c r="R20" s="42" t="s">
        <v>10</v>
      </c>
      <c r="S20" s="44">
        <f>W17</f>
        <v>1</v>
      </c>
      <c r="T20" s="586"/>
      <c r="U20" s="587"/>
      <c r="V20" s="587"/>
      <c r="W20" s="587"/>
      <c r="X20" s="587"/>
      <c r="Y20" s="588"/>
      <c r="Z20" s="511">
        <f>IF(E20="",0,+E20+IF(K20="",0,+K20+IF(Q20="",0,+Q20)))</f>
        <v>3</v>
      </c>
      <c r="AA20" s="19" t="s">
        <v>10</v>
      </c>
      <c r="AB20" s="512">
        <f>IF(G20="",0,+G20+IF(M20="",0,+M20+IF(S20="",0,+S20)))</f>
        <v>3</v>
      </c>
      <c r="AC20" s="540"/>
      <c r="AD20" s="541"/>
      <c r="AE20" s="542"/>
      <c r="AF20" s="65"/>
      <c r="AG20" s="66"/>
      <c r="AH20" s="66">
        <f>Z20*100000</f>
        <v>300000</v>
      </c>
      <c r="AI20" s="66">
        <f>(Z20-AB20)*1000000</f>
        <v>0</v>
      </c>
      <c r="AJ20" s="67"/>
      <c r="AK20" s="66">
        <f>AJ21+AI20+AH20+AG19+AF19</f>
        <v>30301053</v>
      </c>
      <c r="AL20" s="627"/>
    </row>
    <row r="21" spans="1:38" ht="16.5" customHeight="1" thickBot="1">
      <c r="A21" s="575"/>
      <c r="B21" s="20"/>
      <c r="C21" s="21"/>
      <c r="D21" s="98"/>
      <c r="E21" s="100">
        <f>Y12</f>
        <v>0</v>
      </c>
      <c r="F21" s="43" t="s">
        <v>10</v>
      </c>
      <c r="G21" s="45">
        <f>W12</f>
        <v>2</v>
      </c>
      <c r="H21" s="20"/>
      <c r="I21" s="21"/>
      <c r="J21" s="98"/>
      <c r="K21" s="100">
        <f>Y15</f>
        <v>2</v>
      </c>
      <c r="L21" s="43" t="s">
        <v>10</v>
      </c>
      <c r="M21" s="45">
        <f>W15</f>
        <v>0</v>
      </c>
      <c r="N21" s="20"/>
      <c r="O21" s="21"/>
      <c r="P21" s="98"/>
      <c r="Q21" s="100">
        <f>Y18</f>
        <v>1</v>
      </c>
      <c r="R21" s="43" t="s">
        <v>10</v>
      </c>
      <c r="S21" s="45">
        <f>W18</f>
        <v>1</v>
      </c>
      <c r="T21" s="589"/>
      <c r="U21" s="590"/>
      <c r="V21" s="590"/>
      <c r="W21" s="590"/>
      <c r="X21" s="590"/>
      <c r="Y21" s="591"/>
      <c r="Z21" s="629">
        <f>Z19-AB19</f>
        <v>1</v>
      </c>
      <c r="AA21" s="630"/>
      <c r="AB21" s="631"/>
      <c r="AC21" s="32">
        <f>E21+K21+Q21</f>
        <v>3</v>
      </c>
      <c r="AD21" s="471" t="s">
        <v>10</v>
      </c>
      <c r="AE21" s="96">
        <f>G21+M21+S21</f>
        <v>3</v>
      </c>
      <c r="AF21" s="68"/>
      <c r="AG21" s="69"/>
      <c r="AH21" s="69"/>
      <c r="AI21" s="69"/>
      <c r="AJ21" s="70">
        <f>AC21*10000000</f>
        <v>30000000</v>
      </c>
      <c r="AK21" s="69"/>
      <c r="AL21" s="628"/>
    </row>
    <row r="22" spans="1:38" s="24" customFormat="1" ht="18" customHeight="1" thickTop="1">
      <c r="A22" s="61"/>
      <c r="B22" s="38"/>
      <c r="C22" s="38"/>
      <c r="D22" s="38"/>
      <c r="E22" s="76"/>
      <c r="F22" s="77"/>
      <c r="G22" s="76"/>
      <c r="H22" s="38"/>
      <c r="I22" s="38"/>
      <c r="J22" s="38"/>
      <c r="K22" s="76"/>
      <c r="L22" s="77"/>
      <c r="M22" s="76"/>
      <c r="N22" s="38"/>
      <c r="O22" s="38"/>
      <c r="P22" s="38"/>
      <c r="Q22" s="76"/>
      <c r="R22" s="77"/>
      <c r="S22" s="76"/>
      <c r="T22" s="38"/>
      <c r="U22" s="38"/>
      <c r="V22" s="38"/>
      <c r="W22" s="76"/>
      <c r="X22" s="77"/>
      <c r="Y22" s="76"/>
      <c r="Z22" s="632"/>
      <c r="AA22" s="632"/>
      <c r="AB22" s="632"/>
      <c r="AC22" s="71"/>
      <c r="AD22" s="71"/>
      <c r="AE22" s="71"/>
      <c r="AF22" s="72"/>
      <c r="AG22" s="73"/>
      <c r="AH22" s="73"/>
      <c r="AI22" s="73"/>
      <c r="AJ22" s="74"/>
      <c r="AK22" s="73"/>
      <c r="AL22" s="514"/>
    </row>
    <row r="23" spans="1:38" s="24" customFormat="1" ht="18" customHeight="1" hidden="1">
      <c r="A23" s="61"/>
      <c r="B23" s="38"/>
      <c r="C23" s="38"/>
      <c r="D23" s="38"/>
      <c r="E23" s="76"/>
      <c r="F23" s="77"/>
      <c r="G23" s="76"/>
      <c r="H23" s="38"/>
      <c r="I23" s="38"/>
      <c r="J23" s="38"/>
      <c r="K23" s="76"/>
      <c r="L23" s="77"/>
      <c r="M23" s="76"/>
      <c r="N23" s="38"/>
      <c r="O23" s="38"/>
      <c r="P23" s="38"/>
      <c r="Q23" s="76"/>
      <c r="R23" s="77"/>
      <c r="S23" s="76"/>
      <c r="T23" s="38"/>
      <c r="U23" s="38"/>
      <c r="V23" s="38"/>
      <c r="W23" s="76"/>
      <c r="X23" s="77"/>
      <c r="Y23" s="76"/>
      <c r="Z23" s="55">
        <f>Z10+Z13+Z16+Z19</f>
        <v>213</v>
      </c>
      <c r="AA23" s="54" t="s">
        <v>10</v>
      </c>
      <c r="AB23" s="55">
        <f>AB10+AB13+AB16+AB19</f>
        <v>213</v>
      </c>
      <c r="AC23" s="71"/>
      <c r="AD23" s="53"/>
      <c r="AE23" s="71"/>
      <c r="AF23" s="72"/>
      <c r="AG23" s="73"/>
      <c r="AH23" s="73"/>
      <c r="AI23" s="73"/>
      <c r="AJ23" s="74"/>
      <c r="AK23" s="73"/>
      <c r="AL23" s="514"/>
    </row>
    <row r="24" spans="1:38" s="24" customFormat="1" ht="18" customHeight="1" hidden="1">
      <c r="A24" s="61"/>
      <c r="B24" s="38"/>
      <c r="C24" s="38"/>
      <c r="D24" s="38"/>
      <c r="E24" s="76"/>
      <c r="F24" s="77"/>
      <c r="G24" s="76"/>
      <c r="H24" s="38"/>
      <c r="I24" s="38"/>
      <c r="J24" s="38"/>
      <c r="K24" s="76"/>
      <c r="L24" s="77"/>
      <c r="M24" s="76"/>
      <c r="N24" s="38"/>
      <c r="O24" s="38"/>
      <c r="P24" s="38"/>
      <c r="Q24" s="76"/>
      <c r="R24" s="77"/>
      <c r="S24" s="76"/>
      <c r="T24" s="38"/>
      <c r="U24" s="38"/>
      <c r="V24" s="38"/>
      <c r="W24" s="76"/>
      <c r="X24" s="77"/>
      <c r="Y24" s="76"/>
      <c r="Z24" s="55">
        <f>Z11+Z14+Z17+Z20</f>
        <v>12</v>
      </c>
      <c r="AA24" s="54" t="s">
        <v>10</v>
      </c>
      <c r="AB24" s="55">
        <f>AB11+AB14+AB17+AB20</f>
        <v>12</v>
      </c>
      <c r="AC24" s="71"/>
      <c r="AD24" s="53"/>
      <c r="AE24" s="71"/>
      <c r="AF24" s="72"/>
      <c r="AG24" s="73"/>
      <c r="AH24" s="73"/>
      <c r="AI24" s="73"/>
      <c r="AJ24" s="74"/>
      <c r="AK24" s="73"/>
      <c r="AL24" s="514">
        <f>SUM(AL10:AL21)</f>
        <v>10</v>
      </c>
    </row>
    <row r="25" spans="1:38" s="24" customFormat="1" ht="18" customHeight="1" hidden="1">
      <c r="A25" s="61"/>
      <c r="B25" s="38"/>
      <c r="C25" s="38"/>
      <c r="D25" s="38"/>
      <c r="E25" s="76"/>
      <c r="F25" s="77"/>
      <c r="G25" s="76"/>
      <c r="H25" s="38"/>
      <c r="I25" s="38"/>
      <c r="J25" s="38"/>
      <c r="K25" s="76"/>
      <c r="L25" s="77"/>
      <c r="M25" s="76"/>
      <c r="N25" s="38"/>
      <c r="O25" s="38"/>
      <c r="P25" s="38"/>
      <c r="Q25" s="76"/>
      <c r="R25" s="77"/>
      <c r="S25" s="76"/>
      <c r="T25" s="38"/>
      <c r="U25" s="38"/>
      <c r="V25" s="38"/>
      <c r="W25" s="76"/>
      <c r="X25" s="77"/>
      <c r="Y25" s="76"/>
      <c r="Z25" s="55">
        <f>Z12+Z15+Z18+Z21</f>
        <v>0</v>
      </c>
      <c r="AA25" s="54" t="s">
        <v>10</v>
      </c>
      <c r="AB25" s="55">
        <f>AB12+AB15+AB18+AB21</f>
        <v>0</v>
      </c>
      <c r="AC25" s="71"/>
      <c r="AD25" s="53"/>
      <c r="AE25" s="71"/>
      <c r="AF25" s="72"/>
      <c r="AG25" s="73"/>
      <c r="AH25" s="73"/>
      <c r="AI25" s="73"/>
      <c r="AJ25" s="74"/>
      <c r="AK25" s="73"/>
      <c r="AL25" s="75"/>
    </row>
    <row r="26" spans="26:36" s="24" customFormat="1" ht="19.5" customHeight="1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</row>
    <row r="27" spans="2:36" s="5" customFormat="1" ht="23.25">
      <c r="B27" s="60"/>
      <c r="C27" s="60"/>
      <c r="D27" s="60"/>
      <c r="E27" s="60"/>
      <c r="F27" s="60"/>
      <c r="G27" s="623" t="s">
        <v>95</v>
      </c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0"/>
      <c r="AA27" s="60"/>
      <c r="AB27" s="60"/>
      <c r="AC27" s="534"/>
      <c r="AD27" s="534"/>
      <c r="AE27" s="534"/>
      <c r="AF27" s="60"/>
      <c r="AG27" s="60"/>
      <c r="AH27" s="60"/>
      <c r="AI27" s="60"/>
      <c r="AJ27" s="60"/>
    </row>
    <row r="28" ht="6" customHeight="1">
      <c r="R28" s="51"/>
    </row>
    <row r="29" ht="17.25" customHeight="1">
      <c r="R29" s="51"/>
    </row>
    <row r="30" spans="7:31" ht="20.25">
      <c r="G30" s="23" t="s">
        <v>12</v>
      </c>
      <c r="H30" s="622" t="str">
        <f>IF(AL$10=1,A$10,IF(AL$13=1,A$13,IF(AL$16=1,A$16,IF(AL$19=1,A$19,""))))</f>
        <v>TV Brettorf</v>
      </c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AC30" s="536">
        <f>IF(AL$10=1,AC$12,IF(AL$13=1,AC$15,IF(AL$16=1,AC$18,IF(AL$19=1,AC$21,""))))</f>
        <v>6</v>
      </c>
      <c r="AD30" s="71" t="s">
        <v>10</v>
      </c>
      <c r="AE30" s="536">
        <f>IF(AL$10=1,AE$12,IF(AL$13=1,AE$15,IF(AL$16=1,AE$18,IF(AL$19=1,AE$21,""))))</f>
        <v>0</v>
      </c>
    </row>
    <row r="31" spans="7:31" ht="20.25">
      <c r="G31" s="23" t="s">
        <v>11</v>
      </c>
      <c r="H31" s="622" t="str">
        <f>IF(AL$10=2,A$10,IF(AL$13=2,A$13,IF(AL$16=2,A$16,IF(AL$19=2,A$19,""))))</f>
        <v>SV Energie Görlitz</v>
      </c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AC31" s="536">
        <f>IF(AL$10=2,AC$12,IF(AL$13=2,AC$15,IF(AL$16=2,AC$18,IF(AL$19=2,AC$21,""))))</f>
        <v>3</v>
      </c>
      <c r="AD31" s="71" t="s">
        <v>10</v>
      </c>
      <c r="AE31" s="536">
        <f>IF(AL$10=2,AE$12,IF(AL$13=2,AE$15,IF(AL$16=2,AE$18,IF(AL$19=2,AE$21,""))))</f>
        <v>3</v>
      </c>
    </row>
    <row r="32" spans="7:31" ht="20.25">
      <c r="G32" s="23" t="s">
        <v>13</v>
      </c>
      <c r="H32" s="622" t="str">
        <f>IF(AL$10=3,A$10,IF(AL$13=3,A$13,IF(AL$16=3,A$16,IF(AL$19=3,A$19,""))))</f>
        <v>VfK Berlin</v>
      </c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AC32" s="536">
        <f>IF(AL$10=3,AC$12,IF(AL$13=3,AC$15,IF(AL$16=3,AC$18,IF(AL$19=3,AC$21,""))))</f>
        <v>3</v>
      </c>
      <c r="AD32" s="71" t="s">
        <v>10</v>
      </c>
      <c r="AE32" s="536">
        <f>IF(AL$10=3,AE$12,IF(AL$13=3,AE$15,IF(AL$16=3,AE$18,IF(AL$19=3,AE$21,""))))</f>
        <v>3</v>
      </c>
    </row>
    <row r="33" spans="7:31" ht="20.25">
      <c r="G33" s="23" t="s">
        <v>26</v>
      </c>
      <c r="H33" s="622" t="str">
        <f>IF(AL$10=4,A$10,IF(AL$13=4,A$13,IF(AL$16=4,A$16,IF(AL$19=4,A$19,""))))</f>
        <v>TSV Gnutz</v>
      </c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AC33" s="536">
        <f>IF(AL$10=4,AC$12,IF(AL$13=4,AC$15,IF(AL$16=4,AC$18,IF(AL$19=4,AC$21,""))))</f>
        <v>0</v>
      </c>
      <c r="AD33" s="71" t="s">
        <v>10</v>
      </c>
      <c r="AE33" s="536">
        <f>IF(AL$10=4,AE$12,IF(AL$13=4,AE$15,IF(AL$16=4,AE$18,IF(AL$19=4,AE$21,""))))</f>
        <v>6</v>
      </c>
    </row>
    <row r="34" spans="7:19" ht="20.25">
      <c r="G34" s="23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</row>
    <row r="35" spans="7:19" ht="20.25">
      <c r="G35" s="23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</row>
  </sheetData>
  <sheetProtection/>
  <mergeCells count="48">
    <mergeCell ref="Z18:AB18"/>
    <mergeCell ref="AL19:AL21"/>
    <mergeCell ref="Z21:AB21"/>
    <mergeCell ref="Z22:AB22"/>
    <mergeCell ref="Z4:AB4"/>
    <mergeCell ref="T5:AJ5"/>
    <mergeCell ref="Z7:AB7"/>
    <mergeCell ref="AL7:AL9"/>
    <mergeCell ref="Z8:AB8"/>
    <mergeCell ref="Z9:AB9"/>
    <mergeCell ref="AC9:AE9"/>
    <mergeCell ref="H30:S30"/>
    <mergeCell ref="H31:S31"/>
    <mergeCell ref="B7:G9"/>
    <mergeCell ref="H34:S34"/>
    <mergeCell ref="H35:S35"/>
    <mergeCell ref="H33:S33"/>
    <mergeCell ref="H32:S32"/>
    <mergeCell ref="G27:Y27"/>
    <mergeCell ref="H7:M9"/>
    <mergeCell ref="C1:AB1"/>
    <mergeCell ref="C3:AB3"/>
    <mergeCell ref="O4:U4"/>
    <mergeCell ref="B12:D12"/>
    <mergeCell ref="B11:D11"/>
    <mergeCell ref="E11:G11"/>
    <mergeCell ref="Z12:AB12"/>
    <mergeCell ref="H6:S6"/>
    <mergeCell ref="N7:S9"/>
    <mergeCell ref="AL16:AL18"/>
    <mergeCell ref="T6:Y6"/>
    <mergeCell ref="A16:A18"/>
    <mergeCell ref="B10:D10"/>
    <mergeCell ref="E10:G10"/>
    <mergeCell ref="D4:N4"/>
    <mergeCell ref="A5:P5"/>
    <mergeCell ref="AL10:AL12"/>
    <mergeCell ref="AL13:AL15"/>
    <mergeCell ref="Z15:AB15"/>
    <mergeCell ref="A19:A21"/>
    <mergeCell ref="T19:Y21"/>
    <mergeCell ref="A13:A15"/>
    <mergeCell ref="T7:Y9"/>
    <mergeCell ref="N16:S18"/>
    <mergeCell ref="E12:G12"/>
    <mergeCell ref="A7:A9"/>
    <mergeCell ref="A10:A12"/>
    <mergeCell ref="H13:M15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0.85546875" style="0" customWidth="1"/>
    <col min="28" max="28" width="5.7109375" style="0" customWidth="1"/>
    <col min="29" max="29" width="5.7109375" style="51" customWidth="1"/>
    <col min="30" max="30" width="0.85546875" style="51" customWidth="1"/>
    <col min="31" max="31" width="5.7109375" style="51" customWidth="1"/>
    <col min="32" max="33" width="8.7109375" style="0" hidden="1" customWidth="1"/>
    <col min="34" max="34" width="10.7109375" style="0" hidden="1" customWidth="1"/>
    <col min="35" max="35" width="12.7109375" style="0" hidden="1" customWidth="1"/>
    <col min="36" max="36" width="14.00390625" style="0" hidden="1" customWidth="1"/>
    <col min="37" max="37" width="12.8515625" style="0" hidden="1" customWidth="1"/>
    <col min="38" max="38" width="17.00390625" style="0" bestFit="1" customWidth="1"/>
  </cols>
  <sheetData>
    <row r="1" spans="3:35" ht="30" customHeight="1">
      <c r="C1" s="604" t="s">
        <v>14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"/>
      <c r="AD1" s="6"/>
      <c r="AE1" s="6"/>
      <c r="AF1" s="6"/>
      <c r="AG1" s="6"/>
      <c r="AH1" s="6"/>
      <c r="AI1" s="6"/>
    </row>
    <row r="2" ht="8.25" customHeight="1"/>
    <row r="3" spans="3:35" ht="28.5" customHeight="1">
      <c r="C3" s="605" t="s">
        <v>40</v>
      </c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7"/>
      <c r="AD3" s="7"/>
      <c r="AE3" s="7"/>
      <c r="AF3" s="7"/>
      <c r="AG3" s="7"/>
      <c r="AH3" s="7"/>
      <c r="AI3" s="7"/>
    </row>
    <row r="4" spans="2:36" ht="23.25" customHeight="1">
      <c r="B4" s="8"/>
      <c r="C4" s="8"/>
      <c r="D4" s="606" t="str">
        <f>'Spielplan Sa'!A3</f>
        <v>Dörnberg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10">
        <f>'Spielplan Sa'!F2</f>
        <v>42616</v>
      </c>
      <c r="P4" s="610"/>
      <c r="Q4" s="610"/>
      <c r="R4" s="610"/>
      <c r="S4" s="610"/>
      <c r="T4" s="610"/>
      <c r="U4" s="610"/>
      <c r="V4" s="8"/>
      <c r="W4" s="509"/>
      <c r="X4" s="509"/>
      <c r="Y4" s="509"/>
      <c r="Z4" s="607"/>
      <c r="AA4" s="607"/>
      <c r="AB4" s="607"/>
      <c r="AC4" s="535"/>
      <c r="AD4" s="535"/>
      <c r="AE4" s="535"/>
      <c r="AF4" s="9"/>
      <c r="AG4" s="9"/>
      <c r="AH4" s="9"/>
      <c r="AI4" s="9"/>
      <c r="AJ4" s="8"/>
    </row>
    <row r="5" spans="1:36" ht="18.7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10"/>
      <c r="R5" s="10"/>
      <c r="S5" s="10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</row>
    <row r="6" spans="8:25" ht="24.75" customHeight="1" thickBot="1">
      <c r="H6" s="611" t="str">
        <f>'Spielplan Sa'!A4</f>
        <v>weiblich U12</v>
      </c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5" t="s">
        <v>33</v>
      </c>
      <c r="U6" s="615"/>
      <c r="V6" s="615"/>
      <c r="W6" s="615"/>
      <c r="X6" s="615"/>
      <c r="Y6" s="615"/>
    </row>
    <row r="7" spans="1:38" ht="16.5" customHeight="1">
      <c r="A7" s="612" t="s">
        <v>5</v>
      </c>
      <c r="B7" s="616" t="str">
        <f>A10</f>
        <v>SV Düdenbüttel</v>
      </c>
      <c r="C7" s="617"/>
      <c r="D7" s="617"/>
      <c r="E7" s="617"/>
      <c r="F7" s="617"/>
      <c r="G7" s="618"/>
      <c r="H7" s="616" t="str">
        <f>A13</f>
        <v>TuS Wakendorf-Götzb.</v>
      </c>
      <c r="I7" s="617"/>
      <c r="J7" s="617"/>
      <c r="K7" s="617"/>
      <c r="L7" s="617"/>
      <c r="M7" s="618"/>
      <c r="N7" s="616" t="str">
        <f>A16</f>
        <v>TV Stammbach</v>
      </c>
      <c r="O7" s="617"/>
      <c r="P7" s="617"/>
      <c r="Q7" s="617"/>
      <c r="R7" s="617"/>
      <c r="S7" s="618"/>
      <c r="T7" s="616" t="str">
        <f>A19</f>
        <v>TV Unterhaugstett</v>
      </c>
      <c r="U7" s="617"/>
      <c r="V7" s="617"/>
      <c r="W7" s="617"/>
      <c r="X7" s="617"/>
      <c r="Y7" s="618"/>
      <c r="Z7" s="579" t="s">
        <v>17</v>
      </c>
      <c r="AA7" s="580"/>
      <c r="AB7" s="580"/>
      <c r="AC7" s="474"/>
      <c r="AD7" s="475"/>
      <c r="AE7" s="476"/>
      <c r="AF7" s="477" t="s">
        <v>85</v>
      </c>
      <c r="AG7" s="477" t="s">
        <v>86</v>
      </c>
      <c r="AH7" s="478" t="s">
        <v>87</v>
      </c>
      <c r="AI7" s="477" t="s">
        <v>88</v>
      </c>
      <c r="AJ7" s="477" t="s">
        <v>89</v>
      </c>
      <c r="AK7" s="478"/>
      <c r="AL7" s="624" t="s">
        <v>29</v>
      </c>
    </row>
    <row r="8" spans="1:38" ht="16.5" customHeight="1">
      <c r="A8" s="613"/>
      <c r="B8" s="619"/>
      <c r="C8" s="620"/>
      <c r="D8" s="620"/>
      <c r="E8" s="620"/>
      <c r="F8" s="620"/>
      <c r="G8" s="621"/>
      <c r="H8" s="619"/>
      <c r="I8" s="620"/>
      <c r="J8" s="620"/>
      <c r="K8" s="620"/>
      <c r="L8" s="620"/>
      <c r="M8" s="621"/>
      <c r="N8" s="619"/>
      <c r="O8" s="620"/>
      <c r="P8" s="620"/>
      <c r="Q8" s="620"/>
      <c r="R8" s="620"/>
      <c r="S8" s="621"/>
      <c r="T8" s="619"/>
      <c r="U8" s="620"/>
      <c r="V8" s="620"/>
      <c r="W8" s="620"/>
      <c r="X8" s="620"/>
      <c r="Y8" s="621"/>
      <c r="Z8" s="581" t="s">
        <v>18</v>
      </c>
      <c r="AA8" s="582"/>
      <c r="AB8" s="582"/>
      <c r="AC8" s="538"/>
      <c r="AD8" s="27"/>
      <c r="AE8" s="539"/>
      <c r="AF8" s="62" t="s">
        <v>90</v>
      </c>
      <c r="AG8" s="62" t="s">
        <v>90</v>
      </c>
      <c r="AH8" s="63" t="s">
        <v>9</v>
      </c>
      <c r="AI8" s="62" t="s">
        <v>9</v>
      </c>
      <c r="AJ8" s="62" t="s">
        <v>19</v>
      </c>
      <c r="AK8" s="63" t="s">
        <v>29</v>
      </c>
      <c r="AL8" s="625"/>
    </row>
    <row r="9" spans="1:38" ht="16.5" customHeight="1" thickBot="1">
      <c r="A9" s="614"/>
      <c r="B9" s="619"/>
      <c r="C9" s="620"/>
      <c r="D9" s="620"/>
      <c r="E9" s="620"/>
      <c r="F9" s="620"/>
      <c r="G9" s="621"/>
      <c r="H9" s="619"/>
      <c r="I9" s="620"/>
      <c r="J9" s="620"/>
      <c r="K9" s="620"/>
      <c r="L9" s="620"/>
      <c r="M9" s="621"/>
      <c r="N9" s="619"/>
      <c r="O9" s="620"/>
      <c r="P9" s="620"/>
      <c r="Q9" s="620"/>
      <c r="R9" s="620"/>
      <c r="S9" s="621"/>
      <c r="T9" s="619"/>
      <c r="U9" s="620"/>
      <c r="V9" s="620"/>
      <c r="W9" s="620"/>
      <c r="X9" s="620"/>
      <c r="Y9" s="621"/>
      <c r="Z9" s="581" t="s">
        <v>180</v>
      </c>
      <c r="AA9" s="582"/>
      <c r="AB9" s="582"/>
      <c r="AC9" s="600" t="s">
        <v>19</v>
      </c>
      <c r="AD9" s="601"/>
      <c r="AE9" s="602"/>
      <c r="AF9" s="62" t="s">
        <v>91</v>
      </c>
      <c r="AG9" s="62" t="s">
        <v>92</v>
      </c>
      <c r="AH9" s="63" t="s">
        <v>91</v>
      </c>
      <c r="AI9" s="62" t="s">
        <v>92</v>
      </c>
      <c r="AJ9" s="62"/>
      <c r="AK9" s="63" t="s">
        <v>93</v>
      </c>
      <c r="AL9" s="625"/>
    </row>
    <row r="10" spans="1:38" ht="16.5" customHeight="1" thickTop="1">
      <c r="A10" s="573" t="str">
        <f>'Spielplan Sa'!N6</f>
        <v>SV Düdenbüttel</v>
      </c>
      <c r="B10" s="598" t="s">
        <v>20</v>
      </c>
      <c r="C10" s="599"/>
      <c r="D10" s="599"/>
      <c r="E10" s="599" t="s">
        <v>17</v>
      </c>
      <c r="F10" s="599"/>
      <c r="G10" s="603"/>
      <c r="H10" s="13">
        <f>'Ergebnisse Sa'!$AY10</f>
        <v>11</v>
      </c>
      <c r="I10" s="11" t="s">
        <v>10</v>
      </c>
      <c r="J10" s="97">
        <f>'Ergebnisse Sa'!$BA10</f>
        <v>8</v>
      </c>
      <c r="K10" s="99">
        <f>H10+H11+H12</f>
        <v>22</v>
      </c>
      <c r="L10" s="11" t="s">
        <v>10</v>
      </c>
      <c r="M10" s="12">
        <f>J10+J11+J12</f>
        <v>15</v>
      </c>
      <c r="N10" s="13">
        <f>'Ergebnisse Sa'!$AY12</f>
        <v>11</v>
      </c>
      <c r="O10" s="11" t="s">
        <v>10</v>
      </c>
      <c r="P10" s="97">
        <f>'Ergebnisse Sa'!$BA12</f>
        <v>9</v>
      </c>
      <c r="Q10" s="99">
        <f>N10+N11+N12</f>
        <v>22</v>
      </c>
      <c r="R10" s="11" t="s">
        <v>10</v>
      </c>
      <c r="S10" s="12">
        <f>P10+P11+P12</f>
        <v>16</v>
      </c>
      <c r="T10" s="13">
        <f>'Ergebnisse Sa'!$AY7</f>
        <v>11</v>
      </c>
      <c r="U10" s="11" t="s">
        <v>10</v>
      </c>
      <c r="V10" s="97">
        <f>'Ergebnisse Sa'!$BA7</f>
        <v>3</v>
      </c>
      <c r="W10" s="99">
        <f>T10+T11+T12</f>
        <v>22</v>
      </c>
      <c r="X10" s="11" t="s">
        <v>10</v>
      </c>
      <c r="Y10" s="12">
        <f>V10+V11+V12</f>
        <v>6</v>
      </c>
      <c r="Z10" s="14">
        <f>IF(K10="",0,+K10+IF(Q10="",0,+Q10+IF(W10="",0,+W10)))</f>
        <v>66</v>
      </c>
      <c r="AA10" s="15" t="s">
        <v>10</v>
      </c>
      <c r="AB10" s="510">
        <f>IF(M10="",0,+M10+IF(S10="",0,+S10+IF(Y10="",0,+Y10)))</f>
        <v>37</v>
      </c>
      <c r="AC10" s="515"/>
      <c r="AD10" s="516"/>
      <c r="AE10" s="517"/>
      <c r="AF10" s="64">
        <f>Z10</f>
        <v>66</v>
      </c>
      <c r="AG10" s="64">
        <f>(Z10-AB10)*1000</f>
        <v>29000</v>
      </c>
      <c r="AH10" s="64"/>
      <c r="AI10" s="64"/>
      <c r="AJ10" s="64"/>
      <c r="AK10" s="64"/>
      <c r="AL10" s="626">
        <f>IF('Ergebnisse Sa'!BS$12+'Ergebnisse Sa'!BU$12=0,"",IF(AK11="","",RANK(AK11,AK$11:AK$20,0)))</f>
        <v>1</v>
      </c>
    </row>
    <row r="11" spans="1:38" ht="16.5" customHeight="1">
      <c r="A11" s="574"/>
      <c r="B11" s="576" t="s">
        <v>21</v>
      </c>
      <c r="C11" s="577"/>
      <c r="D11" s="577"/>
      <c r="E11" s="577" t="s">
        <v>18</v>
      </c>
      <c r="F11" s="577"/>
      <c r="G11" s="578"/>
      <c r="H11" s="17">
        <f>'Ergebnisse Sa'!$BC10</f>
        <v>11</v>
      </c>
      <c r="I11" s="18" t="s">
        <v>10</v>
      </c>
      <c r="J11" s="50">
        <f>'Ergebnisse Sa'!$BE10</f>
        <v>7</v>
      </c>
      <c r="K11" s="52">
        <f>'Ergebnisse Sa'!$BP10</f>
        <v>2</v>
      </c>
      <c r="L11" s="42" t="s">
        <v>10</v>
      </c>
      <c r="M11" s="44">
        <f>'Ergebnisse Sa'!$BR10</f>
        <v>0</v>
      </c>
      <c r="N11" s="17">
        <f>'Ergebnisse Sa'!$BC12</f>
        <v>11</v>
      </c>
      <c r="O11" s="18" t="s">
        <v>10</v>
      </c>
      <c r="P11" s="50">
        <f>'Ergebnisse Sa'!$BE12</f>
        <v>7</v>
      </c>
      <c r="Q11" s="52">
        <f>'Ergebnisse Sa'!$BP12</f>
        <v>2</v>
      </c>
      <c r="R11" s="42" t="s">
        <v>10</v>
      </c>
      <c r="S11" s="44">
        <f>'Ergebnisse Sa'!$BR12</f>
        <v>0</v>
      </c>
      <c r="T11" s="17">
        <f>'Ergebnisse Sa'!$BC7</f>
        <v>11</v>
      </c>
      <c r="U11" s="18" t="s">
        <v>10</v>
      </c>
      <c r="V11" s="50">
        <f>'Ergebnisse Sa'!$BE7</f>
        <v>3</v>
      </c>
      <c r="W11" s="52">
        <f>'Ergebnisse Sa'!$BP7</f>
        <v>2</v>
      </c>
      <c r="X11" s="42" t="s">
        <v>10</v>
      </c>
      <c r="Y11" s="44">
        <f>'Ergebnisse Sa'!$BR7</f>
        <v>0</v>
      </c>
      <c r="Z11" s="511">
        <f>IF(K11="",0,+K11+IF(Q11="",0,+Q11+IF(W11="",0,+W11)))</f>
        <v>6</v>
      </c>
      <c r="AA11" s="19" t="s">
        <v>10</v>
      </c>
      <c r="AB11" s="512">
        <f>IF(M11="",0,+M11+IF(S11="",0,+S11+IF(Y11="",0,+Y11)))</f>
        <v>0</v>
      </c>
      <c r="AC11" s="540"/>
      <c r="AD11" s="541"/>
      <c r="AE11" s="542"/>
      <c r="AF11" s="65"/>
      <c r="AG11" s="66"/>
      <c r="AH11" s="66">
        <f>Z11*100000</f>
        <v>600000</v>
      </c>
      <c r="AI11" s="66">
        <f>(Z11-AB11)*1000000</f>
        <v>6000000</v>
      </c>
      <c r="AJ11" s="67"/>
      <c r="AK11" s="66">
        <f>AJ12+AI11+AH11+AG10+AF10</f>
        <v>66629066</v>
      </c>
      <c r="AL11" s="627"/>
    </row>
    <row r="12" spans="1:38" ht="16.5" customHeight="1" thickBot="1">
      <c r="A12" s="574"/>
      <c r="B12" s="592"/>
      <c r="C12" s="593"/>
      <c r="D12" s="593"/>
      <c r="E12" s="593" t="s">
        <v>19</v>
      </c>
      <c r="F12" s="593"/>
      <c r="G12" s="594"/>
      <c r="H12" s="20"/>
      <c r="I12" s="21"/>
      <c r="J12" s="98"/>
      <c r="K12" s="100">
        <f>'Ergebnisse Sa'!$BS10</f>
        <v>2</v>
      </c>
      <c r="L12" s="43" t="s">
        <v>10</v>
      </c>
      <c r="M12" s="45">
        <f>'Ergebnisse Sa'!$BU10</f>
        <v>0</v>
      </c>
      <c r="N12" s="20"/>
      <c r="O12" s="21"/>
      <c r="P12" s="98"/>
      <c r="Q12" s="100">
        <f>'Ergebnisse Sa'!$BS12</f>
        <v>2</v>
      </c>
      <c r="R12" s="43" t="s">
        <v>10</v>
      </c>
      <c r="S12" s="45">
        <f>'Ergebnisse Sa'!$BU12</f>
        <v>0</v>
      </c>
      <c r="T12" s="20"/>
      <c r="U12" s="21"/>
      <c r="V12" s="98"/>
      <c r="W12" s="100">
        <f>'Ergebnisse Sa'!$BS7</f>
        <v>2</v>
      </c>
      <c r="X12" s="43" t="s">
        <v>10</v>
      </c>
      <c r="Y12" s="45">
        <f>'Ergebnisse Sa'!$BU7</f>
        <v>0</v>
      </c>
      <c r="Z12" s="629">
        <f>Z10-AB10</f>
        <v>29</v>
      </c>
      <c r="AA12" s="630"/>
      <c r="AB12" s="631"/>
      <c r="AC12" s="32">
        <f>K12+Q12+W12</f>
        <v>6</v>
      </c>
      <c r="AD12" s="471" t="s">
        <v>10</v>
      </c>
      <c r="AE12" s="96">
        <f>M12+S12+Y12</f>
        <v>0</v>
      </c>
      <c r="AF12" s="68"/>
      <c r="AG12" s="69"/>
      <c r="AH12" s="69"/>
      <c r="AI12" s="69"/>
      <c r="AJ12" s="70">
        <f>AC12*10000000</f>
        <v>60000000</v>
      </c>
      <c r="AK12" s="69"/>
      <c r="AL12" s="628"/>
    </row>
    <row r="13" spans="1:38" ht="16.5" customHeight="1" thickTop="1">
      <c r="A13" s="595" t="str">
        <f>'Spielplan Sa'!N7</f>
        <v>TuS Wakendorf-Götzb.</v>
      </c>
      <c r="B13" s="13">
        <f>J10</f>
        <v>8</v>
      </c>
      <c r="C13" s="11" t="s">
        <v>10</v>
      </c>
      <c r="D13" s="97">
        <f>H10</f>
        <v>11</v>
      </c>
      <c r="E13" s="99">
        <f>M10</f>
        <v>15</v>
      </c>
      <c r="F13" s="11" t="s">
        <v>10</v>
      </c>
      <c r="G13" s="12">
        <f>K10</f>
        <v>22</v>
      </c>
      <c r="H13" s="583"/>
      <c r="I13" s="584"/>
      <c r="J13" s="584"/>
      <c r="K13" s="584"/>
      <c r="L13" s="584"/>
      <c r="M13" s="585"/>
      <c r="N13" s="13">
        <f>'Ergebnisse Sa'!$AY8</f>
        <v>15</v>
      </c>
      <c r="O13" s="11" t="s">
        <v>10</v>
      </c>
      <c r="P13" s="97">
        <f>'Ergebnisse Sa'!$BA8</f>
        <v>13</v>
      </c>
      <c r="Q13" s="99">
        <f>N13+N14+N15</f>
        <v>26</v>
      </c>
      <c r="R13" s="11" t="s">
        <v>10</v>
      </c>
      <c r="S13" s="12">
        <f>P13+P14+P15</f>
        <v>22</v>
      </c>
      <c r="T13" s="13">
        <f>'Ergebnisse Sa'!$AY11</f>
        <v>11</v>
      </c>
      <c r="U13" s="11" t="s">
        <v>10</v>
      </c>
      <c r="V13" s="97">
        <f>'Ergebnisse Sa'!$BA11</f>
        <v>6</v>
      </c>
      <c r="W13" s="99">
        <f>T13+T14+T15</f>
        <v>22</v>
      </c>
      <c r="X13" s="11" t="s">
        <v>10</v>
      </c>
      <c r="Y13" s="12">
        <f>V13+V14+V15</f>
        <v>13</v>
      </c>
      <c r="Z13" s="14">
        <f>IF(E13="",0,+E13+IF(Q13="",0,+Q13+IF(W13="",0,+W13)))</f>
        <v>63</v>
      </c>
      <c r="AA13" s="15" t="s">
        <v>10</v>
      </c>
      <c r="AB13" s="510">
        <f>IF(G13="",0,+G13+IF(S13="",0,+S13+IF(Y13="",0,+Y13)))</f>
        <v>57</v>
      </c>
      <c r="AC13" s="515"/>
      <c r="AD13" s="516"/>
      <c r="AE13" s="517"/>
      <c r="AF13" s="64">
        <f>Z13</f>
        <v>63</v>
      </c>
      <c r="AG13" s="64">
        <f>(Z13-AB13)*1000</f>
        <v>6000</v>
      </c>
      <c r="AH13" s="64"/>
      <c r="AI13" s="64"/>
      <c r="AJ13" s="64"/>
      <c r="AK13" s="64"/>
      <c r="AL13" s="626">
        <f>IF('Ergebnisse Sa'!BS$12+'Ergebnisse Sa'!BU$12=0,"",IF(AK14="","",RANK(AK14,AK$11:AK$20,0)))</f>
        <v>2</v>
      </c>
    </row>
    <row r="14" spans="1:38" ht="16.5" customHeight="1">
      <c r="A14" s="596"/>
      <c r="B14" s="17">
        <f>J11</f>
        <v>7</v>
      </c>
      <c r="C14" s="18" t="s">
        <v>10</v>
      </c>
      <c r="D14" s="50">
        <f>H11</f>
        <v>11</v>
      </c>
      <c r="E14" s="52">
        <f>M11</f>
        <v>0</v>
      </c>
      <c r="F14" s="42" t="s">
        <v>10</v>
      </c>
      <c r="G14" s="44">
        <f>K11</f>
        <v>2</v>
      </c>
      <c r="H14" s="586"/>
      <c r="I14" s="587"/>
      <c r="J14" s="587"/>
      <c r="K14" s="587"/>
      <c r="L14" s="587"/>
      <c r="M14" s="588"/>
      <c r="N14" s="17">
        <f>'Ergebnisse Sa'!$BC8</f>
        <v>11</v>
      </c>
      <c r="O14" s="18" t="s">
        <v>10</v>
      </c>
      <c r="P14" s="50">
        <f>'Ergebnisse Sa'!$BE8</f>
        <v>9</v>
      </c>
      <c r="Q14" s="52">
        <f>'Ergebnisse Sa'!$BP8</f>
        <v>2</v>
      </c>
      <c r="R14" s="42" t="s">
        <v>10</v>
      </c>
      <c r="S14" s="44">
        <f>'Ergebnisse Sa'!$BR8</f>
        <v>0</v>
      </c>
      <c r="T14" s="17">
        <f>'Ergebnisse Sa'!$BC11</f>
        <v>11</v>
      </c>
      <c r="U14" s="18" t="s">
        <v>10</v>
      </c>
      <c r="V14" s="50">
        <f>'Ergebnisse Sa'!$BE11</f>
        <v>7</v>
      </c>
      <c r="W14" s="52">
        <f>'Ergebnisse Sa'!$BP11</f>
        <v>2</v>
      </c>
      <c r="X14" s="42" t="s">
        <v>10</v>
      </c>
      <c r="Y14" s="44">
        <f>'Ergebnisse Sa'!$BR11</f>
        <v>0</v>
      </c>
      <c r="Z14" s="511">
        <f>IF(E14="",0,+E14+IF(Q14="",0,+Q14+IF(W14="",0,+W14)))</f>
        <v>4</v>
      </c>
      <c r="AA14" s="19" t="s">
        <v>10</v>
      </c>
      <c r="AB14" s="512">
        <f>IF(G14="",0,+G14+IF(S14="",0,+S14+IF(Y14="",0,+Y14)))</f>
        <v>2</v>
      </c>
      <c r="AC14" s="540"/>
      <c r="AD14" s="541"/>
      <c r="AE14" s="542"/>
      <c r="AF14" s="65"/>
      <c r="AG14" s="66"/>
      <c r="AH14" s="66">
        <f>Z14*100000</f>
        <v>400000</v>
      </c>
      <c r="AI14" s="66">
        <f>(Z14-AB14)*1000000</f>
        <v>2000000</v>
      </c>
      <c r="AJ14" s="67"/>
      <c r="AK14" s="66">
        <f>AJ15+AI14+AH14+AG13+AF13</f>
        <v>42406063</v>
      </c>
      <c r="AL14" s="627"/>
    </row>
    <row r="15" spans="1:38" ht="16.5" customHeight="1" thickBot="1">
      <c r="A15" s="597"/>
      <c r="B15" s="20"/>
      <c r="C15" s="21"/>
      <c r="D15" s="98"/>
      <c r="E15" s="100">
        <f>M12</f>
        <v>0</v>
      </c>
      <c r="F15" s="43" t="s">
        <v>10</v>
      </c>
      <c r="G15" s="45">
        <f>K12</f>
        <v>2</v>
      </c>
      <c r="H15" s="589"/>
      <c r="I15" s="590"/>
      <c r="J15" s="590"/>
      <c r="K15" s="590"/>
      <c r="L15" s="590"/>
      <c r="M15" s="591"/>
      <c r="N15" s="20"/>
      <c r="O15" s="21"/>
      <c r="P15" s="98"/>
      <c r="Q15" s="100">
        <f>'Ergebnisse Sa'!$BS8</f>
        <v>2</v>
      </c>
      <c r="R15" s="43" t="s">
        <v>10</v>
      </c>
      <c r="S15" s="45">
        <f>'Ergebnisse Sa'!$BU8</f>
        <v>0</v>
      </c>
      <c r="T15" s="20"/>
      <c r="U15" s="21"/>
      <c r="V15" s="98"/>
      <c r="W15" s="100">
        <f>'Ergebnisse Sa'!$BS11</f>
        <v>2</v>
      </c>
      <c r="X15" s="43" t="s">
        <v>10</v>
      </c>
      <c r="Y15" s="45">
        <f>'Ergebnisse Sa'!$BU11</f>
        <v>0</v>
      </c>
      <c r="Z15" s="629">
        <f>Z13-AB13</f>
        <v>6</v>
      </c>
      <c r="AA15" s="630"/>
      <c r="AB15" s="631"/>
      <c r="AC15" s="32">
        <f>E15+Q15+W15</f>
        <v>4</v>
      </c>
      <c r="AD15" s="471" t="s">
        <v>10</v>
      </c>
      <c r="AE15" s="96">
        <f>G15+S15+Y15</f>
        <v>2</v>
      </c>
      <c r="AF15" s="68"/>
      <c r="AG15" s="69"/>
      <c r="AH15" s="69"/>
      <c r="AI15" s="69"/>
      <c r="AJ15" s="70">
        <f>AC15*10000000</f>
        <v>40000000</v>
      </c>
      <c r="AK15" s="69"/>
      <c r="AL15" s="628"/>
    </row>
    <row r="16" spans="1:38" ht="16.5" customHeight="1" thickTop="1">
      <c r="A16" s="574" t="str">
        <f>'Spielplan Sa'!N8</f>
        <v>TV Stammbach</v>
      </c>
      <c r="B16" s="13">
        <f>P10</f>
        <v>9</v>
      </c>
      <c r="C16" s="11" t="s">
        <v>10</v>
      </c>
      <c r="D16" s="97">
        <f>N10</f>
        <v>11</v>
      </c>
      <c r="E16" s="99">
        <f>S10</f>
        <v>16</v>
      </c>
      <c r="F16" s="11" t="s">
        <v>10</v>
      </c>
      <c r="G16" s="12">
        <f>Q10</f>
        <v>22</v>
      </c>
      <c r="H16" s="13">
        <f>P13</f>
        <v>13</v>
      </c>
      <c r="I16" s="11" t="s">
        <v>10</v>
      </c>
      <c r="J16" s="97">
        <f>N13</f>
        <v>15</v>
      </c>
      <c r="K16" s="99">
        <f>S13</f>
        <v>22</v>
      </c>
      <c r="L16" s="11" t="s">
        <v>10</v>
      </c>
      <c r="M16" s="12">
        <f>Q13</f>
        <v>26</v>
      </c>
      <c r="N16" s="583"/>
      <c r="O16" s="584"/>
      <c r="P16" s="584"/>
      <c r="Q16" s="584"/>
      <c r="R16" s="584"/>
      <c r="S16" s="585"/>
      <c r="T16" s="13">
        <f>'Ergebnisse Sa'!$AY9</f>
        <v>11</v>
      </c>
      <c r="U16" s="11" t="s">
        <v>10</v>
      </c>
      <c r="V16" s="97">
        <f>'Ergebnisse Sa'!$BA9</f>
        <v>5</v>
      </c>
      <c r="W16" s="99">
        <f>T16+T17+T18</f>
        <v>22</v>
      </c>
      <c r="X16" s="11" t="s">
        <v>10</v>
      </c>
      <c r="Y16" s="12">
        <f>V16+V17+V18</f>
        <v>12</v>
      </c>
      <c r="Z16" s="14">
        <f>IF(E16="",0,+E16+IF(K16="",0,+K16+IF(W16="",0,+W16)))</f>
        <v>60</v>
      </c>
      <c r="AA16" s="15" t="s">
        <v>10</v>
      </c>
      <c r="AB16" s="510">
        <f>IF(G16="",0,+G16+IF(M16="",0,+M16+IF(Y16="",0,+Y16)))</f>
        <v>60</v>
      </c>
      <c r="AC16" s="515"/>
      <c r="AD16" s="516"/>
      <c r="AE16" s="517"/>
      <c r="AF16" s="64">
        <f>Z16</f>
        <v>60</v>
      </c>
      <c r="AG16" s="64">
        <f>(Z16-AB16)*1000</f>
        <v>0</v>
      </c>
      <c r="AH16" s="64"/>
      <c r="AI16" s="64"/>
      <c r="AJ16" s="64"/>
      <c r="AK16" s="64"/>
      <c r="AL16" s="626">
        <f>IF('Ergebnisse Sa'!BS$12+'Ergebnisse Sa'!BU$12=0,"",IF(AK17="","",RANK(AK17,AK$11:AK$20,0)))</f>
        <v>3</v>
      </c>
    </row>
    <row r="17" spans="1:38" ht="16.5" customHeight="1">
      <c r="A17" s="574"/>
      <c r="B17" s="17">
        <f>P11</f>
        <v>7</v>
      </c>
      <c r="C17" s="18" t="s">
        <v>10</v>
      </c>
      <c r="D17" s="50">
        <f>N11</f>
        <v>11</v>
      </c>
      <c r="E17" s="52">
        <f>S11</f>
        <v>0</v>
      </c>
      <c r="F17" s="42" t="s">
        <v>10</v>
      </c>
      <c r="G17" s="44">
        <f>Q11</f>
        <v>2</v>
      </c>
      <c r="H17" s="17">
        <f>P14</f>
        <v>9</v>
      </c>
      <c r="I17" s="18" t="s">
        <v>10</v>
      </c>
      <c r="J17" s="50">
        <f>N14</f>
        <v>11</v>
      </c>
      <c r="K17" s="52">
        <f>S14</f>
        <v>0</v>
      </c>
      <c r="L17" s="42" t="s">
        <v>10</v>
      </c>
      <c r="M17" s="44">
        <f>Q14</f>
        <v>2</v>
      </c>
      <c r="N17" s="586"/>
      <c r="O17" s="587"/>
      <c r="P17" s="587"/>
      <c r="Q17" s="587"/>
      <c r="R17" s="587"/>
      <c r="S17" s="588"/>
      <c r="T17" s="17">
        <f>'Ergebnisse Sa'!$BC9</f>
        <v>11</v>
      </c>
      <c r="U17" s="18" t="s">
        <v>10</v>
      </c>
      <c r="V17" s="50">
        <f>'Ergebnisse Sa'!$BE9</f>
        <v>7</v>
      </c>
      <c r="W17" s="52">
        <f>'Ergebnisse Sa'!$BP9</f>
        <v>2</v>
      </c>
      <c r="X17" s="42" t="s">
        <v>10</v>
      </c>
      <c r="Y17" s="44">
        <f>'Ergebnisse Sa'!$BR9</f>
        <v>0</v>
      </c>
      <c r="Z17" s="511">
        <f>IF(E17="",0,+E17+IF(K17="",0,+K17+IF(W17="",0,+W17)))</f>
        <v>2</v>
      </c>
      <c r="AA17" s="19" t="s">
        <v>10</v>
      </c>
      <c r="AB17" s="512">
        <f>IF(G17="",0,+G17+IF(M17="",0,+M17+IF(Y17="",0,+Y17)))</f>
        <v>4</v>
      </c>
      <c r="AC17" s="540"/>
      <c r="AD17" s="541"/>
      <c r="AE17" s="542"/>
      <c r="AF17" s="65"/>
      <c r="AG17" s="66"/>
      <c r="AH17" s="66">
        <f>Z17*100000</f>
        <v>200000</v>
      </c>
      <c r="AI17" s="66">
        <f>(Z17-AB17)*1000000</f>
        <v>-2000000</v>
      </c>
      <c r="AJ17" s="67"/>
      <c r="AK17" s="66">
        <f>AJ18+AI17+AH17+AG16+AF16</f>
        <v>18200060</v>
      </c>
      <c r="AL17" s="627"/>
    </row>
    <row r="18" spans="1:38" ht="16.5" customHeight="1" thickBot="1">
      <c r="A18" s="575"/>
      <c r="B18" s="20"/>
      <c r="C18" s="21"/>
      <c r="D18" s="98"/>
      <c r="E18" s="100">
        <f>S12</f>
        <v>0</v>
      </c>
      <c r="F18" s="43" t="s">
        <v>10</v>
      </c>
      <c r="G18" s="45">
        <f>Q12</f>
        <v>2</v>
      </c>
      <c r="H18" s="20"/>
      <c r="I18" s="21"/>
      <c r="J18" s="98"/>
      <c r="K18" s="100">
        <f>S15</f>
        <v>0</v>
      </c>
      <c r="L18" s="43" t="s">
        <v>10</v>
      </c>
      <c r="M18" s="45">
        <f>Q15</f>
        <v>2</v>
      </c>
      <c r="N18" s="589"/>
      <c r="O18" s="590"/>
      <c r="P18" s="590"/>
      <c r="Q18" s="590"/>
      <c r="R18" s="590"/>
      <c r="S18" s="591"/>
      <c r="T18" s="20"/>
      <c r="U18" s="21"/>
      <c r="V18" s="98"/>
      <c r="W18" s="100">
        <f>'Ergebnisse Sa'!$BS9</f>
        <v>2</v>
      </c>
      <c r="X18" s="43" t="s">
        <v>10</v>
      </c>
      <c r="Y18" s="45">
        <f>'Ergebnisse Sa'!$BU9</f>
        <v>0</v>
      </c>
      <c r="Z18" s="629">
        <f>Z16-AB16</f>
        <v>0</v>
      </c>
      <c r="AA18" s="630"/>
      <c r="AB18" s="631"/>
      <c r="AC18" s="32">
        <f>E18+K18+W18</f>
        <v>2</v>
      </c>
      <c r="AD18" s="471" t="s">
        <v>10</v>
      </c>
      <c r="AE18" s="96">
        <f>G18+M18+Y18</f>
        <v>4</v>
      </c>
      <c r="AF18" s="68"/>
      <c r="AG18" s="69"/>
      <c r="AH18" s="69"/>
      <c r="AI18" s="69"/>
      <c r="AJ18" s="70">
        <f>AC18*10000000</f>
        <v>20000000</v>
      </c>
      <c r="AK18" s="69"/>
      <c r="AL18" s="628"/>
    </row>
    <row r="19" spans="1:38" ht="16.5" customHeight="1" thickTop="1">
      <c r="A19" s="573" t="str">
        <f>'Spielplan Sa'!N9</f>
        <v>TV Unterhaugstett</v>
      </c>
      <c r="B19" s="13">
        <f>V10</f>
        <v>3</v>
      </c>
      <c r="C19" s="11" t="s">
        <v>10</v>
      </c>
      <c r="D19" s="97">
        <f>T10</f>
        <v>11</v>
      </c>
      <c r="E19" s="99">
        <f>Y10</f>
        <v>6</v>
      </c>
      <c r="F19" s="11" t="s">
        <v>10</v>
      </c>
      <c r="G19" s="12">
        <f>W10</f>
        <v>22</v>
      </c>
      <c r="H19" s="13">
        <f>V13</f>
        <v>6</v>
      </c>
      <c r="I19" s="11" t="s">
        <v>10</v>
      </c>
      <c r="J19" s="97">
        <f>T13</f>
        <v>11</v>
      </c>
      <c r="K19" s="99">
        <f>Y13</f>
        <v>13</v>
      </c>
      <c r="L19" s="11" t="s">
        <v>10</v>
      </c>
      <c r="M19" s="12">
        <f>W13</f>
        <v>22</v>
      </c>
      <c r="N19" s="13">
        <f>V16</f>
        <v>5</v>
      </c>
      <c r="O19" s="11" t="s">
        <v>10</v>
      </c>
      <c r="P19" s="97">
        <f>T16</f>
        <v>11</v>
      </c>
      <c r="Q19" s="99">
        <f>Y16</f>
        <v>12</v>
      </c>
      <c r="R19" s="11" t="s">
        <v>10</v>
      </c>
      <c r="S19" s="12">
        <f>W16</f>
        <v>22</v>
      </c>
      <c r="T19" s="583"/>
      <c r="U19" s="584"/>
      <c r="V19" s="584"/>
      <c r="W19" s="584"/>
      <c r="X19" s="584"/>
      <c r="Y19" s="585"/>
      <c r="Z19" s="14">
        <f>IF(E19="",0,+E19+IF(K19="",0,+K19+IF(Q19="",0,+Q19)))</f>
        <v>31</v>
      </c>
      <c r="AA19" s="15" t="s">
        <v>10</v>
      </c>
      <c r="AB19" s="510">
        <f>IF(G19="",0,+G19+IF(M19="",0,+M19+IF(S19="",0,+S19)))</f>
        <v>66</v>
      </c>
      <c r="AC19" s="515"/>
      <c r="AD19" s="516"/>
      <c r="AE19" s="517"/>
      <c r="AF19" s="64">
        <f>Z19</f>
        <v>31</v>
      </c>
      <c r="AG19" s="64">
        <f>(Z19-AB19)*1000</f>
        <v>-35000</v>
      </c>
      <c r="AH19" s="64"/>
      <c r="AI19" s="64"/>
      <c r="AJ19" s="64"/>
      <c r="AK19" s="64"/>
      <c r="AL19" s="626">
        <f>IF('Ergebnisse Sa'!BS$12+'Ergebnisse Sa'!BU$12=0,"",IF(AK20="","",RANK(AK20,AK$11:AK$20,0)))</f>
        <v>4</v>
      </c>
    </row>
    <row r="20" spans="1:38" ht="16.5" customHeight="1">
      <c r="A20" s="574"/>
      <c r="B20" s="17">
        <f>V11</f>
        <v>3</v>
      </c>
      <c r="C20" s="18" t="s">
        <v>10</v>
      </c>
      <c r="D20" s="50">
        <f>T11</f>
        <v>11</v>
      </c>
      <c r="E20" s="52">
        <f>Y11</f>
        <v>0</v>
      </c>
      <c r="F20" s="42" t="s">
        <v>10</v>
      </c>
      <c r="G20" s="44">
        <f>W11</f>
        <v>2</v>
      </c>
      <c r="H20" s="17">
        <f>V14</f>
        <v>7</v>
      </c>
      <c r="I20" s="18" t="s">
        <v>10</v>
      </c>
      <c r="J20" s="50">
        <f>T14</f>
        <v>11</v>
      </c>
      <c r="K20" s="52">
        <f>Y14</f>
        <v>0</v>
      </c>
      <c r="L20" s="42" t="s">
        <v>10</v>
      </c>
      <c r="M20" s="44">
        <f>W14</f>
        <v>2</v>
      </c>
      <c r="N20" s="17">
        <f>V17</f>
        <v>7</v>
      </c>
      <c r="O20" s="18" t="s">
        <v>10</v>
      </c>
      <c r="P20" s="50">
        <f>T17</f>
        <v>11</v>
      </c>
      <c r="Q20" s="52">
        <f>Y17</f>
        <v>0</v>
      </c>
      <c r="R20" s="42" t="s">
        <v>10</v>
      </c>
      <c r="S20" s="44">
        <f>W17</f>
        <v>2</v>
      </c>
      <c r="T20" s="586"/>
      <c r="U20" s="587"/>
      <c r="V20" s="587"/>
      <c r="W20" s="587"/>
      <c r="X20" s="587"/>
      <c r="Y20" s="588"/>
      <c r="Z20" s="511">
        <f>IF(E20="",0,+E20+IF(K20="",0,+K20+IF(Q20="",0,+Q20)))</f>
        <v>0</v>
      </c>
      <c r="AA20" s="19" t="s">
        <v>10</v>
      </c>
      <c r="AB20" s="512">
        <f>IF(G20="",0,+G20+IF(M20="",0,+M20+IF(S20="",0,+S20)))</f>
        <v>6</v>
      </c>
      <c r="AC20" s="540"/>
      <c r="AD20" s="541"/>
      <c r="AE20" s="542"/>
      <c r="AF20" s="65"/>
      <c r="AG20" s="66"/>
      <c r="AH20" s="66">
        <f>Z20*100000</f>
        <v>0</v>
      </c>
      <c r="AI20" s="66">
        <f>(Z20-AB20)*1000000</f>
        <v>-6000000</v>
      </c>
      <c r="AJ20" s="67"/>
      <c r="AK20" s="66">
        <f>AJ21+AI20+AH20+AG19+AF19</f>
        <v>-6034969</v>
      </c>
      <c r="AL20" s="627"/>
    </row>
    <row r="21" spans="1:38" ht="16.5" customHeight="1" thickBot="1">
      <c r="A21" s="575"/>
      <c r="B21" s="20"/>
      <c r="C21" s="21"/>
      <c r="D21" s="98"/>
      <c r="E21" s="100">
        <f>Y12</f>
        <v>0</v>
      </c>
      <c r="F21" s="43" t="s">
        <v>10</v>
      </c>
      <c r="G21" s="45">
        <f>W12</f>
        <v>2</v>
      </c>
      <c r="H21" s="20"/>
      <c r="I21" s="21"/>
      <c r="J21" s="98"/>
      <c r="K21" s="100">
        <f>Y15</f>
        <v>0</v>
      </c>
      <c r="L21" s="43" t="s">
        <v>10</v>
      </c>
      <c r="M21" s="45">
        <f>W15</f>
        <v>2</v>
      </c>
      <c r="N21" s="20"/>
      <c r="O21" s="21"/>
      <c r="P21" s="98"/>
      <c r="Q21" s="100">
        <f>Y18</f>
        <v>0</v>
      </c>
      <c r="R21" s="43" t="s">
        <v>10</v>
      </c>
      <c r="S21" s="45">
        <f>W18</f>
        <v>2</v>
      </c>
      <c r="T21" s="589"/>
      <c r="U21" s="590"/>
      <c r="V21" s="590"/>
      <c r="W21" s="590"/>
      <c r="X21" s="590"/>
      <c r="Y21" s="591"/>
      <c r="Z21" s="629">
        <f>Z19-AB19</f>
        <v>-35</v>
      </c>
      <c r="AA21" s="630"/>
      <c r="AB21" s="631"/>
      <c r="AC21" s="32">
        <f>E21+K21+Q21</f>
        <v>0</v>
      </c>
      <c r="AD21" s="471" t="s">
        <v>10</v>
      </c>
      <c r="AE21" s="96">
        <f>G21+M21+S21</f>
        <v>6</v>
      </c>
      <c r="AF21" s="68"/>
      <c r="AG21" s="69"/>
      <c r="AH21" s="69"/>
      <c r="AI21" s="69"/>
      <c r="AJ21" s="70">
        <f>AC21*10000000</f>
        <v>0</v>
      </c>
      <c r="AK21" s="69"/>
      <c r="AL21" s="628"/>
    </row>
    <row r="22" spans="1:38" s="24" customFormat="1" ht="18" customHeight="1" thickTop="1">
      <c r="A22" s="61"/>
      <c r="B22" s="38"/>
      <c r="C22" s="38"/>
      <c r="D22" s="38"/>
      <c r="E22" s="76"/>
      <c r="F22" s="77"/>
      <c r="G22" s="76"/>
      <c r="H22" s="38"/>
      <c r="I22" s="38"/>
      <c r="J22" s="38"/>
      <c r="K22" s="76"/>
      <c r="L22" s="77"/>
      <c r="M22" s="76"/>
      <c r="N22" s="38"/>
      <c r="O22" s="38"/>
      <c r="P22" s="38"/>
      <c r="Q22" s="76"/>
      <c r="R22" s="77"/>
      <c r="S22" s="76"/>
      <c r="T22" s="38"/>
      <c r="U22" s="38"/>
      <c r="V22" s="38"/>
      <c r="W22" s="76"/>
      <c r="X22" s="77"/>
      <c r="Y22" s="76"/>
      <c r="Z22" s="632"/>
      <c r="AA22" s="632"/>
      <c r="AB22" s="632"/>
      <c r="AC22" s="71"/>
      <c r="AD22" s="71"/>
      <c r="AE22" s="71"/>
      <c r="AF22" s="72"/>
      <c r="AG22" s="73"/>
      <c r="AH22" s="73"/>
      <c r="AI22" s="73"/>
      <c r="AJ22" s="74"/>
      <c r="AK22" s="73"/>
      <c r="AL22" s="514"/>
    </row>
    <row r="23" spans="1:38" s="24" customFormat="1" ht="18" customHeight="1" hidden="1">
      <c r="A23" s="61"/>
      <c r="B23" s="38"/>
      <c r="C23" s="38"/>
      <c r="D23" s="38"/>
      <c r="E23" s="76"/>
      <c r="F23" s="77"/>
      <c r="G23" s="76"/>
      <c r="H23" s="38"/>
      <c r="I23" s="38"/>
      <c r="J23" s="38"/>
      <c r="K23" s="76"/>
      <c r="L23" s="77"/>
      <c r="M23" s="76"/>
      <c r="N23" s="38"/>
      <c r="O23" s="38"/>
      <c r="P23" s="38"/>
      <c r="Q23" s="76"/>
      <c r="R23" s="77"/>
      <c r="S23" s="76"/>
      <c r="T23" s="38"/>
      <c r="U23" s="38"/>
      <c r="V23" s="38"/>
      <c r="W23" s="76"/>
      <c r="X23" s="77"/>
      <c r="Y23" s="76"/>
      <c r="Z23" s="55">
        <f>Z10+Z13+Z16+Z19</f>
        <v>220</v>
      </c>
      <c r="AA23" s="54" t="s">
        <v>10</v>
      </c>
      <c r="AB23" s="55">
        <f>AB10+AB13+AB16+AB19</f>
        <v>220</v>
      </c>
      <c r="AC23" s="71"/>
      <c r="AD23" s="53"/>
      <c r="AE23" s="71"/>
      <c r="AF23" s="72"/>
      <c r="AG23" s="73"/>
      <c r="AH23" s="73"/>
      <c r="AI23" s="73"/>
      <c r="AJ23" s="74"/>
      <c r="AK23" s="73"/>
      <c r="AL23" s="514"/>
    </row>
    <row r="24" spans="1:38" s="24" customFormat="1" ht="18" customHeight="1" hidden="1">
      <c r="A24" s="61"/>
      <c r="B24" s="38"/>
      <c r="C24" s="38"/>
      <c r="D24" s="38"/>
      <c r="E24" s="76"/>
      <c r="F24" s="77"/>
      <c r="G24" s="76"/>
      <c r="H24" s="38"/>
      <c r="I24" s="38"/>
      <c r="J24" s="38"/>
      <c r="K24" s="76"/>
      <c r="L24" s="77"/>
      <c r="M24" s="76"/>
      <c r="N24" s="38"/>
      <c r="O24" s="38"/>
      <c r="P24" s="38"/>
      <c r="Q24" s="76"/>
      <c r="R24" s="77"/>
      <c r="S24" s="76"/>
      <c r="T24" s="38"/>
      <c r="U24" s="38"/>
      <c r="V24" s="38"/>
      <c r="W24" s="76"/>
      <c r="X24" s="77"/>
      <c r="Y24" s="76"/>
      <c r="Z24" s="55">
        <f>Z11+Z14+Z17+Z20</f>
        <v>12</v>
      </c>
      <c r="AA24" s="54" t="s">
        <v>10</v>
      </c>
      <c r="AB24" s="55">
        <f>AB11+AB14+AB17+AB20</f>
        <v>12</v>
      </c>
      <c r="AC24" s="71"/>
      <c r="AD24" s="53"/>
      <c r="AE24" s="71"/>
      <c r="AF24" s="72"/>
      <c r="AG24" s="73"/>
      <c r="AH24" s="73"/>
      <c r="AI24" s="73"/>
      <c r="AJ24" s="74"/>
      <c r="AK24" s="73"/>
      <c r="AL24" s="514">
        <f>SUM(AL10:AL21)</f>
        <v>10</v>
      </c>
    </row>
    <row r="25" spans="1:38" s="24" customFormat="1" ht="18" customHeight="1" hidden="1">
      <c r="A25" s="61"/>
      <c r="B25" s="38"/>
      <c r="C25" s="38"/>
      <c r="D25" s="38"/>
      <c r="E25" s="76"/>
      <c r="F25" s="77"/>
      <c r="G25" s="76"/>
      <c r="H25" s="38"/>
      <c r="I25" s="38"/>
      <c r="J25" s="38"/>
      <c r="K25" s="76"/>
      <c r="L25" s="77"/>
      <c r="M25" s="76"/>
      <c r="N25" s="38"/>
      <c r="O25" s="38"/>
      <c r="P25" s="38"/>
      <c r="Q25" s="76"/>
      <c r="R25" s="77"/>
      <c r="S25" s="76"/>
      <c r="T25" s="38"/>
      <c r="U25" s="38"/>
      <c r="V25" s="38"/>
      <c r="W25" s="76"/>
      <c r="X25" s="77"/>
      <c r="Y25" s="76"/>
      <c r="Z25" s="55">
        <f>Z12+Z15+Z18+Z21</f>
        <v>0</v>
      </c>
      <c r="AA25" s="54" t="s">
        <v>10</v>
      </c>
      <c r="AB25" s="55">
        <f>AB12+AB15+AB18+AB21</f>
        <v>0</v>
      </c>
      <c r="AC25" s="71"/>
      <c r="AD25" s="53"/>
      <c r="AE25" s="71"/>
      <c r="AF25" s="72"/>
      <c r="AG25" s="73"/>
      <c r="AH25" s="73"/>
      <c r="AI25" s="73"/>
      <c r="AJ25" s="74"/>
      <c r="AK25" s="73"/>
      <c r="AL25" s="75"/>
    </row>
    <row r="26" spans="26:36" s="24" customFormat="1" ht="19.5" customHeight="1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</row>
    <row r="27" spans="2:36" s="5" customFormat="1" ht="23.25">
      <c r="B27" s="60"/>
      <c r="C27" s="60"/>
      <c r="D27" s="60"/>
      <c r="E27" s="60"/>
      <c r="F27" s="60"/>
      <c r="G27" s="623" t="s">
        <v>96</v>
      </c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0"/>
      <c r="AA27" s="60"/>
      <c r="AB27" s="60"/>
      <c r="AC27" s="534"/>
      <c r="AD27" s="534"/>
      <c r="AE27" s="534"/>
      <c r="AF27" s="60"/>
      <c r="AG27" s="60"/>
      <c r="AH27" s="60"/>
      <c r="AI27" s="60"/>
      <c r="AJ27" s="60"/>
    </row>
    <row r="28" ht="6" customHeight="1">
      <c r="R28" s="51"/>
    </row>
    <row r="29" ht="17.25" customHeight="1">
      <c r="R29" s="51"/>
    </row>
    <row r="30" spans="7:31" ht="20.25">
      <c r="G30" s="23" t="s">
        <v>12</v>
      </c>
      <c r="H30" s="622" t="str">
        <f>IF(AL$10=1,A$10,IF(AL$13=1,A$13,IF(AL$16=1,A$16,IF(AL$19=1,A$19,""))))</f>
        <v>SV Düdenbüttel</v>
      </c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AC30" s="536">
        <f>IF(AL$10=1,AC$12,IF(AL$13=1,AC$15,IF(AL$16=1,AC$18,IF(AL$19=1,AC$21,""))))</f>
        <v>6</v>
      </c>
      <c r="AD30" s="71" t="s">
        <v>10</v>
      </c>
      <c r="AE30" s="536">
        <f>IF(AL$10=1,AE$12,IF(AL$13=1,AE$15,IF(AL$16=1,AE$18,IF(AL$19=1,AE$21,""))))</f>
        <v>0</v>
      </c>
    </row>
    <row r="31" spans="7:31" ht="20.25">
      <c r="G31" s="23" t="s">
        <v>11</v>
      </c>
      <c r="H31" s="622" t="str">
        <f>IF(AL$10=2,A$10,IF(AL$13=2,A$13,IF(AL$16=2,A$16,IF(AL$19=2,A$19,""))))</f>
        <v>TuS Wakendorf-Götzb.</v>
      </c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AC31" s="536">
        <f>IF(AL$10=2,AC$12,IF(AL$13=2,AC$15,IF(AL$16=2,AC$18,IF(AL$19=2,AC$21,""))))</f>
        <v>4</v>
      </c>
      <c r="AD31" s="71" t="s">
        <v>10</v>
      </c>
      <c r="AE31" s="536">
        <f>IF(AL$10=2,AE$12,IF(AL$13=2,AE$15,IF(AL$16=2,AE$18,IF(AL$19=2,AE$21,""))))</f>
        <v>2</v>
      </c>
    </row>
    <row r="32" spans="7:31" ht="20.25">
      <c r="G32" s="23" t="s">
        <v>13</v>
      </c>
      <c r="H32" s="622" t="str">
        <f>IF(AL$10=3,A$10,IF(AL$13=3,A$13,IF(AL$16=3,A$16,IF(AL$19=3,A$19,""))))</f>
        <v>TV Stammbach</v>
      </c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AC32" s="536">
        <f>IF(AL$10=3,AC$12,IF(AL$13=3,AC$15,IF(AL$16=3,AC$18,IF(AL$19=3,AC$21,""))))</f>
        <v>2</v>
      </c>
      <c r="AD32" s="71" t="s">
        <v>10</v>
      </c>
      <c r="AE32" s="536">
        <f>IF(AL$10=3,AE$12,IF(AL$13=3,AE$15,IF(AL$16=3,AE$18,IF(AL$19=3,AE$21,""))))</f>
        <v>4</v>
      </c>
    </row>
    <row r="33" spans="7:31" ht="20.25">
      <c r="G33" s="23" t="s">
        <v>26</v>
      </c>
      <c r="H33" s="622" t="str">
        <f>IF(AL$10=4,A$10,IF(AL$13=4,A$13,IF(AL$16=4,A$16,IF(AL$19=4,A$19,""))))</f>
        <v>TV Unterhaugstett</v>
      </c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AC33" s="536">
        <f>IF(AL$10=4,AC$12,IF(AL$13=4,AC$15,IF(AL$16=4,AC$18,IF(AL$19=4,AC$21,""))))</f>
        <v>0</v>
      </c>
      <c r="AD33" s="71" t="s">
        <v>10</v>
      </c>
      <c r="AE33" s="536">
        <f>IF(AL$10=4,AE$12,IF(AL$13=4,AE$15,IF(AL$16=4,AE$18,IF(AL$19=4,AE$21,""))))</f>
        <v>6</v>
      </c>
    </row>
    <row r="34" spans="7:19" ht="20.25">
      <c r="G34" s="23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</row>
    <row r="35" spans="7:19" ht="20.25">
      <c r="G35" s="23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</row>
  </sheetData>
  <sheetProtection/>
  <mergeCells count="48">
    <mergeCell ref="Z22:AB22"/>
    <mergeCell ref="G27:Y27"/>
    <mergeCell ref="Z8:AB8"/>
    <mergeCell ref="Z9:AB9"/>
    <mergeCell ref="AC9:AE9"/>
    <mergeCell ref="E11:G11"/>
    <mergeCell ref="H13:M15"/>
    <mergeCell ref="T19:Y21"/>
    <mergeCell ref="N16:S18"/>
    <mergeCell ref="H7:M9"/>
    <mergeCell ref="C1:AB1"/>
    <mergeCell ref="C3:AB3"/>
    <mergeCell ref="O4:U4"/>
    <mergeCell ref="Z4:AB4"/>
    <mergeCell ref="T5:AJ5"/>
    <mergeCell ref="Z7:AB7"/>
    <mergeCell ref="D4:N4"/>
    <mergeCell ref="A5:P5"/>
    <mergeCell ref="T6:Y6"/>
    <mergeCell ref="B7:G9"/>
    <mergeCell ref="AL13:AL15"/>
    <mergeCell ref="Z15:AB15"/>
    <mergeCell ref="Z21:AB21"/>
    <mergeCell ref="A10:A12"/>
    <mergeCell ref="B10:D10"/>
    <mergeCell ref="E10:G10"/>
    <mergeCell ref="B11:D11"/>
    <mergeCell ref="AL10:AL12"/>
    <mergeCell ref="Z12:AB12"/>
    <mergeCell ref="B12:D12"/>
    <mergeCell ref="H35:S35"/>
    <mergeCell ref="A19:A21"/>
    <mergeCell ref="H33:S33"/>
    <mergeCell ref="H34:S34"/>
    <mergeCell ref="H30:S30"/>
    <mergeCell ref="AL7:AL9"/>
    <mergeCell ref="AL16:AL18"/>
    <mergeCell ref="AL19:AL21"/>
    <mergeCell ref="Z18:AB18"/>
    <mergeCell ref="T7:Y9"/>
    <mergeCell ref="H32:S32"/>
    <mergeCell ref="H31:S31"/>
    <mergeCell ref="N7:S9"/>
    <mergeCell ref="H6:S6"/>
    <mergeCell ref="A7:A9"/>
    <mergeCell ref="A13:A15"/>
    <mergeCell ref="A16:A18"/>
    <mergeCell ref="E12:G12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zoomScalePageLayoutView="0" workbookViewId="0" topLeftCell="A22">
      <selection activeCell="AT14" sqref="AT14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1.1484375" style="0" customWidth="1"/>
    <col min="16" max="17" width="4.28125" style="0" customWidth="1"/>
    <col min="18" max="18" width="1.421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51" bestFit="1" customWidth="1"/>
    <col min="27" max="27" width="1.7109375" style="51" customWidth="1"/>
    <col min="28" max="28" width="4.7109375" style="51" bestFit="1" customWidth="1"/>
    <col min="29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8.7109375" style="0" hidden="1" customWidth="1"/>
    <col min="40" max="40" width="10.28125" style="0" hidden="1" customWidth="1"/>
    <col min="41" max="41" width="11.57421875" style="0" hidden="1" customWidth="1"/>
    <col min="42" max="43" width="12.8515625" style="0" hidden="1" customWidth="1"/>
  </cols>
  <sheetData>
    <row r="1" spans="3:41" ht="30" customHeight="1">
      <c r="C1" s="604" t="s">
        <v>14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"/>
      <c r="AJ1" s="6"/>
      <c r="AK1" s="6"/>
      <c r="AL1" s="6"/>
      <c r="AM1" s="6"/>
      <c r="AN1" s="6"/>
      <c r="AO1" s="6"/>
    </row>
    <row r="2" ht="8.25" customHeight="1"/>
    <row r="3" spans="3:41" ht="28.5" customHeight="1">
      <c r="C3" s="638" t="s">
        <v>40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7"/>
      <c r="AJ3" s="7"/>
      <c r="AK3" s="7"/>
      <c r="AL3" s="7"/>
      <c r="AM3" s="7"/>
      <c r="AN3" s="7"/>
      <c r="AO3" s="7"/>
    </row>
    <row r="4" spans="2:42" ht="23.25" customHeight="1">
      <c r="B4" s="8"/>
      <c r="C4" s="8"/>
      <c r="D4" s="606" t="str">
        <f>'Spielplan Sa'!A3</f>
        <v>Dörnberg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8"/>
      <c r="P4" s="8"/>
      <c r="Q4" s="8"/>
      <c r="R4" s="8"/>
      <c r="S4" s="8"/>
      <c r="T4" s="648">
        <f>'Spielplan Sa'!F2</f>
        <v>42616</v>
      </c>
      <c r="U4" s="648"/>
      <c r="V4" s="648"/>
      <c r="W4" s="648"/>
      <c r="X4" s="648"/>
      <c r="Y4" s="648"/>
      <c r="Z4" s="648"/>
      <c r="AA4" s="537"/>
      <c r="AB4" s="607"/>
      <c r="AC4" s="607"/>
      <c r="AD4" s="607"/>
      <c r="AE4" s="607"/>
      <c r="AF4" s="607"/>
      <c r="AG4" s="607"/>
      <c r="AH4" s="607"/>
      <c r="AI4" s="9"/>
      <c r="AJ4" s="9"/>
      <c r="AK4" s="9"/>
      <c r="AL4" s="9"/>
      <c r="AM4" s="9"/>
      <c r="AN4" s="9"/>
      <c r="AO4" s="9"/>
      <c r="AP4" s="8"/>
    </row>
    <row r="5" spans="1:42" ht="18.7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10"/>
      <c r="R5" s="10"/>
      <c r="S5" s="10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</row>
    <row r="6" spans="8:25" ht="24.75" customHeight="1" thickBot="1">
      <c r="H6" s="647" t="str">
        <f>'Spielplan Sa'!A4</f>
        <v>weiblich U12</v>
      </c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15" t="s">
        <v>34</v>
      </c>
      <c r="U6" s="615"/>
      <c r="V6" s="615"/>
      <c r="W6" s="615"/>
      <c r="X6" s="615"/>
      <c r="Y6" s="615"/>
    </row>
    <row r="7" spans="1:44" ht="16.5" customHeight="1" thickTop="1">
      <c r="A7" s="649" t="s">
        <v>5</v>
      </c>
      <c r="B7" s="639" t="str">
        <f>A10</f>
        <v>TSV Essel</v>
      </c>
      <c r="C7" s="640"/>
      <c r="D7" s="640"/>
      <c r="E7" s="640"/>
      <c r="F7" s="640"/>
      <c r="G7" s="641"/>
      <c r="H7" s="639" t="str">
        <f>A13</f>
        <v>TSV Breitenberg</v>
      </c>
      <c r="I7" s="640"/>
      <c r="J7" s="640"/>
      <c r="K7" s="640"/>
      <c r="L7" s="640"/>
      <c r="M7" s="641"/>
      <c r="N7" s="639" t="str">
        <f>A16</f>
        <v>TV Herrnwahltann</v>
      </c>
      <c r="O7" s="640"/>
      <c r="P7" s="640"/>
      <c r="Q7" s="640"/>
      <c r="R7" s="640"/>
      <c r="S7" s="641"/>
      <c r="T7" s="639" t="str">
        <f>A19</f>
        <v>TuS Wickrath</v>
      </c>
      <c r="U7" s="640"/>
      <c r="V7" s="640"/>
      <c r="W7" s="640"/>
      <c r="X7" s="640"/>
      <c r="Y7" s="641"/>
      <c r="Z7" s="639" t="str">
        <f>A22</f>
        <v>TV Huntlosen</v>
      </c>
      <c r="AA7" s="640"/>
      <c r="AB7" s="640"/>
      <c r="AC7" s="640"/>
      <c r="AD7" s="640"/>
      <c r="AE7" s="641"/>
      <c r="AF7" s="655" t="s">
        <v>17</v>
      </c>
      <c r="AG7" s="656"/>
      <c r="AH7" s="656"/>
      <c r="AI7" s="518"/>
      <c r="AJ7" s="519"/>
      <c r="AK7" s="520"/>
      <c r="AL7" s="521" t="s">
        <v>85</v>
      </c>
      <c r="AM7" s="521" t="s">
        <v>86</v>
      </c>
      <c r="AN7" s="522" t="s">
        <v>87</v>
      </c>
      <c r="AO7" s="521" t="s">
        <v>88</v>
      </c>
      <c r="AP7" s="521" t="s">
        <v>89</v>
      </c>
      <c r="AQ7" s="522"/>
      <c r="AR7" s="657" t="s">
        <v>29</v>
      </c>
    </row>
    <row r="8" spans="1:44" ht="16.5" customHeight="1">
      <c r="A8" s="650"/>
      <c r="B8" s="642"/>
      <c r="C8" s="643"/>
      <c r="D8" s="643"/>
      <c r="E8" s="643"/>
      <c r="F8" s="643"/>
      <c r="G8" s="644"/>
      <c r="H8" s="642"/>
      <c r="I8" s="643"/>
      <c r="J8" s="643"/>
      <c r="K8" s="643"/>
      <c r="L8" s="643"/>
      <c r="M8" s="644"/>
      <c r="N8" s="642"/>
      <c r="O8" s="643"/>
      <c r="P8" s="643"/>
      <c r="Q8" s="643"/>
      <c r="R8" s="643"/>
      <c r="S8" s="644"/>
      <c r="T8" s="642"/>
      <c r="U8" s="643"/>
      <c r="V8" s="643"/>
      <c r="W8" s="643"/>
      <c r="X8" s="643"/>
      <c r="Y8" s="644"/>
      <c r="Z8" s="642"/>
      <c r="AA8" s="643"/>
      <c r="AB8" s="643"/>
      <c r="AC8" s="643"/>
      <c r="AD8" s="643"/>
      <c r="AE8" s="644"/>
      <c r="AF8" s="581" t="s">
        <v>18</v>
      </c>
      <c r="AG8" s="582"/>
      <c r="AH8" s="582"/>
      <c r="AI8" s="28"/>
      <c r="AJ8" s="27"/>
      <c r="AK8" s="29"/>
      <c r="AL8" s="62" t="s">
        <v>90</v>
      </c>
      <c r="AM8" s="62" t="s">
        <v>90</v>
      </c>
      <c r="AN8" s="63" t="s">
        <v>9</v>
      </c>
      <c r="AO8" s="62" t="s">
        <v>9</v>
      </c>
      <c r="AP8" s="62" t="s">
        <v>19</v>
      </c>
      <c r="AQ8" s="63" t="s">
        <v>29</v>
      </c>
      <c r="AR8" s="658"/>
    </row>
    <row r="9" spans="1:44" ht="16.5" customHeight="1" thickBot="1">
      <c r="A9" s="651"/>
      <c r="B9" s="642"/>
      <c r="C9" s="643"/>
      <c r="D9" s="643"/>
      <c r="E9" s="643"/>
      <c r="F9" s="643"/>
      <c r="G9" s="644"/>
      <c r="H9" s="642"/>
      <c r="I9" s="643"/>
      <c r="J9" s="643"/>
      <c r="K9" s="643"/>
      <c r="L9" s="643"/>
      <c r="M9" s="644"/>
      <c r="N9" s="642"/>
      <c r="O9" s="643"/>
      <c r="P9" s="643"/>
      <c r="Q9" s="643"/>
      <c r="R9" s="643"/>
      <c r="S9" s="644"/>
      <c r="T9" s="642"/>
      <c r="U9" s="643"/>
      <c r="V9" s="643"/>
      <c r="W9" s="643"/>
      <c r="X9" s="643"/>
      <c r="Y9" s="644"/>
      <c r="Z9" s="642"/>
      <c r="AA9" s="643"/>
      <c r="AB9" s="643"/>
      <c r="AC9" s="643"/>
      <c r="AD9" s="643"/>
      <c r="AE9" s="644"/>
      <c r="AF9" s="581" t="s">
        <v>180</v>
      </c>
      <c r="AG9" s="582"/>
      <c r="AH9" s="582"/>
      <c r="AI9" s="600" t="s">
        <v>19</v>
      </c>
      <c r="AJ9" s="601"/>
      <c r="AK9" s="602"/>
      <c r="AL9" s="62" t="s">
        <v>91</v>
      </c>
      <c r="AM9" s="62" t="s">
        <v>92</v>
      </c>
      <c r="AN9" s="63" t="s">
        <v>91</v>
      </c>
      <c r="AO9" s="62" t="s">
        <v>92</v>
      </c>
      <c r="AP9" s="62"/>
      <c r="AQ9" s="63" t="s">
        <v>93</v>
      </c>
      <c r="AR9" s="658"/>
    </row>
    <row r="10" spans="1:44" ht="16.5" customHeight="1" thickTop="1">
      <c r="A10" s="635" t="str">
        <f>'Spielplan Sa'!S14</f>
        <v>TSV Essel</v>
      </c>
      <c r="B10" s="598" t="s">
        <v>20</v>
      </c>
      <c r="C10" s="599"/>
      <c r="D10" s="599"/>
      <c r="E10" s="599" t="s">
        <v>17</v>
      </c>
      <c r="F10" s="599"/>
      <c r="G10" s="603"/>
      <c r="H10" s="13">
        <f>'Ergebnisse Sa'!$AY112</f>
        <v>11</v>
      </c>
      <c r="I10" s="11" t="s">
        <v>10</v>
      </c>
      <c r="J10" s="97">
        <f>'Ergebnisse Sa'!$BA112</f>
        <v>2</v>
      </c>
      <c r="K10" s="99">
        <f>H10+H11+H12</f>
        <v>22</v>
      </c>
      <c r="L10" s="11" t="s">
        <v>10</v>
      </c>
      <c r="M10" s="12">
        <f>J10+J11+J12</f>
        <v>3</v>
      </c>
      <c r="N10" s="13">
        <f>'Ergebnisse Sa'!$AY109</f>
        <v>11</v>
      </c>
      <c r="O10" s="11" t="s">
        <v>10</v>
      </c>
      <c r="P10" s="97">
        <f>'Ergebnisse Sa'!$BA109</f>
        <v>3</v>
      </c>
      <c r="Q10" s="99">
        <f>N10+N11+N12</f>
        <v>20</v>
      </c>
      <c r="R10" s="11" t="s">
        <v>10</v>
      </c>
      <c r="S10" s="12">
        <f>P10+P11+P12</f>
        <v>14</v>
      </c>
      <c r="T10" s="13">
        <f>'Ergebnisse Sa'!$AY103</f>
        <v>11</v>
      </c>
      <c r="U10" s="11" t="s">
        <v>10</v>
      </c>
      <c r="V10" s="97">
        <f>'Ergebnisse Sa'!$BA103</f>
        <v>1</v>
      </c>
      <c r="W10" s="99">
        <f>T10+T11+T12</f>
        <v>22</v>
      </c>
      <c r="X10" s="11" t="s">
        <v>10</v>
      </c>
      <c r="Y10" s="12">
        <f>V10+V11+V12</f>
        <v>5</v>
      </c>
      <c r="Z10" s="13">
        <f>'Ergebnisse Sa'!$AY106</f>
        <v>11</v>
      </c>
      <c r="AA10" s="11" t="s">
        <v>10</v>
      </c>
      <c r="AB10" s="97">
        <f>'Ergebnisse Sa'!$BA106</f>
        <v>3</v>
      </c>
      <c r="AC10" s="99">
        <f>Z10+Z11+Z12</f>
        <v>22</v>
      </c>
      <c r="AD10" s="11" t="s">
        <v>10</v>
      </c>
      <c r="AE10" s="12">
        <f>AB10+AB11+AB12</f>
        <v>8</v>
      </c>
      <c r="AF10" s="14">
        <f>IF(K10="",0,+K10+IF(Q10="",0,+Q10+IF(W10="",0,+W10+IF(AC10="",0,+AC10))))</f>
        <v>86</v>
      </c>
      <c r="AG10" s="15" t="s">
        <v>10</v>
      </c>
      <c r="AH10" s="510">
        <f>IF(M10="",0,+M10+IF(S10="",0,+S10+IF(Y10="",0,+Y10+IF(AE10="",0,+AE10))))</f>
        <v>30</v>
      </c>
      <c r="AI10" s="30"/>
      <c r="AJ10" s="16"/>
      <c r="AK10" s="31"/>
      <c r="AL10" s="64">
        <f>AF10</f>
        <v>86</v>
      </c>
      <c r="AM10" s="64">
        <f>(AF10-AH10)*1000</f>
        <v>56000</v>
      </c>
      <c r="AN10" s="64"/>
      <c r="AO10" s="64"/>
      <c r="AP10" s="64"/>
      <c r="AQ10" s="64"/>
      <c r="AR10" s="652">
        <f>IF('Ergebnisse Sa'!BS$112+'Ergebnisse Sa'!BU$112=0,"",IF(AQ11="","",RANK(AQ11,AQ$11:AQ$23,0)))</f>
        <v>1</v>
      </c>
    </row>
    <row r="11" spans="1:46" ht="16.5" customHeight="1">
      <c r="A11" s="636"/>
      <c r="B11" s="576" t="s">
        <v>21</v>
      </c>
      <c r="C11" s="577"/>
      <c r="D11" s="577"/>
      <c r="E11" s="577" t="s">
        <v>18</v>
      </c>
      <c r="F11" s="577"/>
      <c r="G11" s="578"/>
      <c r="H11" s="17">
        <f>'Ergebnisse Sa'!$BC112</f>
        <v>11</v>
      </c>
      <c r="I11" s="18" t="s">
        <v>10</v>
      </c>
      <c r="J11" s="50">
        <f>'Ergebnisse Sa'!$BE112</f>
        <v>1</v>
      </c>
      <c r="K11" s="52">
        <f>'Ergebnisse Sa'!$BP112</f>
        <v>2</v>
      </c>
      <c r="L11" s="42" t="s">
        <v>10</v>
      </c>
      <c r="M11" s="44">
        <f>'Ergebnisse Sa'!$BR112</f>
        <v>0</v>
      </c>
      <c r="N11" s="17">
        <f>'Ergebnisse Sa'!$BC109</f>
        <v>9</v>
      </c>
      <c r="O11" s="18" t="s">
        <v>10</v>
      </c>
      <c r="P11" s="50">
        <f>'Ergebnisse Sa'!$BE109</f>
        <v>11</v>
      </c>
      <c r="Q11" s="52">
        <f>'Ergebnisse Sa'!$BP109</f>
        <v>1</v>
      </c>
      <c r="R11" s="42" t="s">
        <v>10</v>
      </c>
      <c r="S11" s="44">
        <f>'Ergebnisse Sa'!$BR109</f>
        <v>1</v>
      </c>
      <c r="T11" s="17">
        <f>'Ergebnisse Sa'!$BC103</f>
        <v>11</v>
      </c>
      <c r="U11" s="18" t="s">
        <v>10</v>
      </c>
      <c r="V11" s="50">
        <f>'Ergebnisse Sa'!$BE103</f>
        <v>4</v>
      </c>
      <c r="W11" s="52">
        <f>'Ergebnisse Sa'!$BP103</f>
        <v>2</v>
      </c>
      <c r="X11" s="42" t="s">
        <v>10</v>
      </c>
      <c r="Y11" s="44">
        <f>'Ergebnisse Sa'!$BR103</f>
        <v>0</v>
      </c>
      <c r="Z11" s="17">
        <f>'Ergebnisse Sa'!$BC106</f>
        <v>11</v>
      </c>
      <c r="AA11" s="18" t="s">
        <v>10</v>
      </c>
      <c r="AB11" s="50">
        <f>'Ergebnisse Sa'!$BE106</f>
        <v>5</v>
      </c>
      <c r="AC11" s="52">
        <f>'Ergebnisse Sa'!$BP106</f>
        <v>2</v>
      </c>
      <c r="AD11" s="42" t="s">
        <v>10</v>
      </c>
      <c r="AE11" s="44">
        <f>'Ergebnisse Sa'!$BR106</f>
        <v>0</v>
      </c>
      <c r="AF11" s="511">
        <f>IF(K11="",0,+K11+IF(Q11="",0,+Q11+IF(W11="",0,+W11+IF(AC11="",0,+AC11))))</f>
        <v>7</v>
      </c>
      <c r="AG11" s="19" t="s">
        <v>10</v>
      </c>
      <c r="AH11" s="512">
        <f>IF(M11="",0,+M11+IF(S11="",0,+S11+IF(Y11="",0,+Y11+IF(AE11="",0,+AE11))))</f>
        <v>1</v>
      </c>
      <c r="AI11" s="46"/>
      <c r="AJ11" s="47"/>
      <c r="AK11" s="48"/>
      <c r="AL11" s="65"/>
      <c r="AM11" s="66"/>
      <c r="AN11" s="66">
        <f>AF11*100000</f>
        <v>700000</v>
      </c>
      <c r="AO11" s="66">
        <f>(AF11-AH11)*1000000</f>
        <v>6000000</v>
      </c>
      <c r="AP11" s="67"/>
      <c r="AQ11" s="66">
        <f>AP12+AO11+AN11+AM10+AL10</f>
        <v>76756086</v>
      </c>
      <c r="AR11" s="653"/>
      <c r="AS11" s="128"/>
      <c r="AT11" s="2"/>
    </row>
    <row r="12" spans="1:46" ht="16.5" customHeight="1" thickBot="1">
      <c r="A12" s="636"/>
      <c r="B12" s="592"/>
      <c r="C12" s="593"/>
      <c r="D12" s="593"/>
      <c r="E12" s="593" t="s">
        <v>19</v>
      </c>
      <c r="F12" s="593"/>
      <c r="G12" s="594"/>
      <c r="H12" s="20"/>
      <c r="I12" s="21"/>
      <c r="J12" s="98"/>
      <c r="K12" s="100">
        <f>'Ergebnisse Sa'!$BS112</f>
        <v>2</v>
      </c>
      <c r="L12" s="43" t="s">
        <v>10</v>
      </c>
      <c r="M12" s="45">
        <f>'Ergebnisse Sa'!$BU112</f>
        <v>0</v>
      </c>
      <c r="N12" s="20"/>
      <c r="O12" s="21"/>
      <c r="P12" s="98"/>
      <c r="Q12" s="100">
        <f>'Ergebnisse Sa'!$BS109</f>
        <v>1</v>
      </c>
      <c r="R12" s="43" t="s">
        <v>10</v>
      </c>
      <c r="S12" s="45">
        <f>'Ergebnisse Sa'!$BU109</f>
        <v>1</v>
      </c>
      <c r="T12" s="20"/>
      <c r="U12" s="21"/>
      <c r="V12" s="98"/>
      <c r="W12" s="100">
        <f>'Ergebnisse Sa'!$BS103</f>
        <v>2</v>
      </c>
      <c r="X12" s="43" t="s">
        <v>10</v>
      </c>
      <c r="Y12" s="45">
        <f>'Ergebnisse Sa'!$BU103</f>
        <v>0</v>
      </c>
      <c r="Z12" s="20"/>
      <c r="AA12" s="21"/>
      <c r="AB12" s="98"/>
      <c r="AC12" s="100">
        <f>'Ergebnisse Sa'!$BS106</f>
        <v>2</v>
      </c>
      <c r="AD12" s="43" t="s">
        <v>10</v>
      </c>
      <c r="AE12" s="45">
        <f>'Ergebnisse Sa'!$BU106</f>
        <v>0</v>
      </c>
      <c r="AF12" s="629">
        <f>AF10-AH10</f>
        <v>56</v>
      </c>
      <c r="AG12" s="630"/>
      <c r="AH12" s="631"/>
      <c r="AI12" s="32">
        <f>K12+Q12+W12+AC12</f>
        <v>7</v>
      </c>
      <c r="AJ12" s="22" t="s">
        <v>10</v>
      </c>
      <c r="AK12" s="33">
        <f>M12+S12+Y12+AE12</f>
        <v>1</v>
      </c>
      <c r="AL12" s="68"/>
      <c r="AM12" s="69"/>
      <c r="AN12" s="69"/>
      <c r="AO12" s="69"/>
      <c r="AP12" s="70">
        <f>AI12*10000000</f>
        <v>70000000</v>
      </c>
      <c r="AQ12" s="69"/>
      <c r="AR12" s="654"/>
      <c r="AS12" s="2"/>
      <c r="AT12" s="2"/>
    </row>
    <row r="13" spans="1:46" ht="16.5" customHeight="1" thickTop="1">
      <c r="A13" s="645" t="str">
        <f>'Spielplan Sa'!S16</f>
        <v>TSV Breitenberg</v>
      </c>
      <c r="B13" s="13">
        <f>J10</f>
        <v>2</v>
      </c>
      <c r="C13" s="11" t="s">
        <v>10</v>
      </c>
      <c r="D13" s="97">
        <f>H10</f>
        <v>11</v>
      </c>
      <c r="E13" s="99">
        <f>M10</f>
        <v>3</v>
      </c>
      <c r="F13" s="11" t="s">
        <v>10</v>
      </c>
      <c r="G13" s="12">
        <f>K10</f>
        <v>22</v>
      </c>
      <c r="H13" s="583" t="s">
        <v>5</v>
      </c>
      <c r="I13" s="584"/>
      <c r="J13" s="584"/>
      <c r="K13" s="584"/>
      <c r="L13" s="584"/>
      <c r="M13" s="585"/>
      <c r="N13" s="13">
        <f>'Ergebnisse Sa'!$AY107</f>
        <v>0</v>
      </c>
      <c r="O13" s="11" t="s">
        <v>10</v>
      </c>
      <c r="P13" s="97">
        <f>'Ergebnisse Sa'!$BA107</f>
        <v>11</v>
      </c>
      <c r="Q13" s="99">
        <f>N13+N14+N15</f>
        <v>11</v>
      </c>
      <c r="R13" s="11" t="s">
        <v>10</v>
      </c>
      <c r="S13" s="12">
        <f>P13+P14+P15</f>
        <v>19</v>
      </c>
      <c r="T13" s="13">
        <f>'Ergebnisse Sa'!$AY110</f>
        <v>12</v>
      </c>
      <c r="U13" s="11" t="s">
        <v>10</v>
      </c>
      <c r="V13" s="97">
        <f>'Ergebnisse Sa'!$BA110</f>
        <v>10</v>
      </c>
      <c r="W13" s="99">
        <f>T13+T14+T15</f>
        <v>23</v>
      </c>
      <c r="X13" s="11" t="s">
        <v>10</v>
      </c>
      <c r="Y13" s="12">
        <f>V13+V14+V15</f>
        <v>17</v>
      </c>
      <c r="Z13" s="13">
        <f>'Ergebnisse Sa'!$AY104</f>
        <v>11</v>
      </c>
      <c r="AA13" s="11" t="s">
        <v>10</v>
      </c>
      <c r="AB13" s="97">
        <f>'Ergebnisse Sa'!$BA104</f>
        <v>7</v>
      </c>
      <c r="AC13" s="99">
        <f>Z13+Z14+Z15</f>
        <v>22</v>
      </c>
      <c r="AD13" s="11" t="s">
        <v>10</v>
      </c>
      <c r="AE13" s="12">
        <f>AB13+AB14+AB15</f>
        <v>16</v>
      </c>
      <c r="AF13" s="14">
        <f>IF(E13="",0,+E13+IF(Q13="",0,+Q13+IF(W13="",0,+W13+IF(AC13="",0,+AC13))))</f>
        <v>59</v>
      </c>
      <c r="AG13" s="15" t="s">
        <v>10</v>
      </c>
      <c r="AH13" s="510">
        <f>IF(G13="",0,+G13+IF(S13="",0,+S13+IF(Y13="",0,+Y13+IF(AE13="",0,+AE13))))</f>
        <v>74</v>
      </c>
      <c r="AI13" s="30"/>
      <c r="AJ13" s="16"/>
      <c r="AK13" s="31"/>
      <c r="AL13" s="64">
        <f>AF13</f>
        <v>59</v>
      </c>
      <c r="AM13" s="64">
        <f>(AF13-AH13)*1000</f>
        <v>-15000</v>
      </c>
      <c r="AN13" s="64"/>
      <c r="AO13" s="64"/>
      <c r="AP13" s="64"/>
      <c r="AQ13" s="64"/>
      <c r="AR13" s="652">
        <f>IF('Ergebnisse Sa'!BS$112+'Ergebnisse Sa'!BU$112=0,"",IF(AQ14="","",RANK(AQ14,AQ$11:AQ$23,0)))</f>
        <v>3</v>
      </c>
      <c r="AS13" s="2"/>
      <c r="AT13" s="2"/>
    </row>
    <row r="14" spans="1:46" ht="16.5" customHeight="1">
      <c r="A14" s="642"/>
      <c r="B14" s="17">
        <f>J11</f>
        <v>1</v>
      </c>
      <c r="C14" s="18" t="s">
        <v>10</v>
      </c>
      <c r="D14" s="50">
        <f>H11</f>
        <v>11</v>
      </c>
      <c r="E14" s="52">
        <f>M11</f>
        <v>0</v>
      </c>
      <c r="F14" s="42" t="s">
        <v>10</v>
      </c>
      <c r="G14" s="44">
        <f>K11</f>
        <v>2</v>
      </c>
      <c r="H14" s="586"/>
      <c r="I14" s="587"/>
      <c r="J14" s="587"/>
      <c r="K14" s="587"/>
      <c r="L14" s="587"/>
      <c r="M14" s="588"/>
      <c r="N14" s="17">
        <f>'Ergebnisse Sa'!$BC107</f>
        <v>11</v>
      </c>
      <c r="O14" s="18" t="s">
        <v>10</v>
      </c>
      <c r="P14" s="50">
        <f>'Ergebnisse Sa'!$BE107</f>
        <v>8</v>
      </c>
      <c r="Q14" s="52">
        <f>'Ergebnisse Sa'!$BP107</f>
        <v>1</v>
      </c>
      <c r="R14" s="42" t="s">
        <v>10</v>
      </c>
      <c r="S14" s="44">
        <f>'Ergebnisse Sa'!$BR107</f>
        <v>1</v>
      </c>
      <c r="T14" s="17">
        <f>'Ergebnisse Sa'!$BC110</f>
        <v>11</v>
      </c>
      <c r="U14" s="18" t="s">
        <v>10</v>
      </c>
      <c r="V14" s="50">
        <f>'Ergebnisse Sa'!$BE110</f>
        <v>7</v>
      </c>
      <c r="W14" s="52">
        <f>'Ergebnisse Sa'!$BP110</f>
        <v>2</v>
      </c>
      <c r="X14" s="42" t="s">
        <v>10</v>
      </c>
      <c r="Y14" s="44">
        <f>'Ergebnisse Sa'!$BR110</f>
        <v>0</v>
      </c>
      <c r="Z14" s="17">
        <f>'Ergebnisse Sa'!$BC104</f>
        <v>11</v>
      </c>
      <c r="AA14" s="18" t="s">
        <v>10</v>
      </c>
      <c r="AB14" s="50">
        <f>'Ergebnisse Sa'!$BE104</f>
        <v>9</v>
      </c>
      <c r="AC14" s="52">
        <f>'Ergebnisse Sa'!$BP104</f>
        <v>2</v>
      </c>
      <c r="AD14" s="42" t="s">
        <v>10</v>
      </c>
      <c r="AE14" s="44">
        <f>'Ergebnisse Sa'!$BR104</f>
        <v>0</v>
      </c>
      <c r="AF14" s="511">
        <f>IF(E14="",0,+E14+IF(Q14="",0,+Q14+IF(W14="",0,+W14+IF(AC14="",0,+AC14))))</f>
        <v>5</v>
      </c>
      <c r="AG14" s="19" t="s">
        <v>10</v>
      </c>
      <c r="AH14" s="512">
        <f>IF(G14="",0,+G14+IF(S14="",0,+S14+IF(Y14="",0,+Y14+IF(AE14="",0,+AE14))))</f>
        <v>3</v>
      </c>
      <c r="AI14" s="46"/>
      <c r="AJ14" s="47"/>
      <c r="AK14" s="48"/>
      <c r="AL14" s="65"/>
      <c r="AM14" s="66"/>
      <c r="AN14" s="66">
        <f>AF14*100000</f>
        <v>500000</v>
      </c>
      <c r="AO14" s="66">
        <f>(AF14-AH14)*1000000</f>
        <v>2000000</v>
      </c>
      <c r="AP14" s="67"/>
      <c r="AQ14" s="66">
        <f>AP15+AO14+AN14+AM13+AL13</f>
        <v>52485059</v>
      </c>
      <c r="AR14" s="653"/>
      <c r="AS14" s="2"/>
      <c r="AT14" s="2"/>
    </row>
    <row r="15" spans="1:44" ht="16.5" customHeight="1" thickBot="1">
      <c r="A15" s="646"/>
      <c r="B15" s="20"/>
      <c r="C15" s="21"/>
      <c r="D15" s="98"/>
      <c r="E15" s="100">
        <f>M12</f>
        <v>0</v>
      </c>
      <c r="F15" s="43" t="s">
        <v>10</v>
      </c>
      <c r="G15" s="45">
        <f>K12</f>
        <v>2</v>
      </c>
      <c r="H15" s="589"/>
      <c r="I15" s="590"/>
      <c r="J15" s="590"/>
      <c r="K15" s="590"/>
      <c r="L15" s="590"/>
      <c r="M15" s="591"/>
      <c r="N15" s="20"/>
      <c r="O15" s="21"/>
      <c r="P15" s="98"/>
      <c r="Q15" s="100">
        <f>'Ergebnisse Sa'!$BS107</f>
        <v>1</v>
      </c>
      <c r="R15" s="43" t="s">
        <v>10</v>
      </c>
      <c r="S15" s="45">
        <f>'Ergebnisse Sa'!$BU107</f>
        <v>1</v>
      </c>
      <c r="T15" s="20"/>
      <c r="U15" s="21"/>
      <c r="V15" s="98"/>
      <c r="W15" s="100">
        <f>'Ergebnisse Sa'!$BS110</f>
        <v>2</v>
      </c>
      <c r="X15" s="43" t="s">
        <v>10</v>
      </c>
      <c r="Y15" s="45">
        <f>'Ergebnisse Sa'!$BU110</f>
        <v>0</v>
      </c>
      <c r="Z15" s="20"/>
      <c r="AA15" s="21"/>
      <c r="AB15" s="98"/>
      <c r="AC15" s="100">
        <f>'Ergebnisse Sa'!$BS104</f>
        <v>2</v>
      </c>
      <c r="AD15" s="43" t="s">
        <v>10</v>
      </c>
      <c r="AE15" s="45">
        <f>'Ergebnisse Sa'!$BU104</f>
        <v>0</v>
      </c>
      <c r="AF15" s="629">
        <f>AF13-AH13</f>
        <v>-15</v>
      </c>
      <c r="AG15" s="630"/>
      <c r="AH15" s="631"/>
      <c r="AI15" s="32">
        <f>E15+Q15+W15+AC15</f>
        <v>5</v>
      </c>
      <c r="AJ15" s="22" t="s">
        <v>10</v>
      </c>
      <c r="AK15" s="33">
        <f>G15+S15+Y15+AE15</f>
        <v>3</v>
      </c>
      <c r="AL15" s="68"/>
      <c r="AM15" s="69"/>
      <c r="AN15" s="69"/>
      <c r="AO15" s="69"/>
      <c r="AP15" s="70">
        <f>AI15*10000000</f>
        <v>50000000</v>
      </c>
      <c r="AQ15" s="69"/>
      <c r="AR15" s="654"/>
    </row>
    <row r="16" spans="1:44" ht="16.5" customHeight="1" thickTop="1">
      <c r="A16" s="636" t="str">
        <f>'Spielplan Sa'!S8</f>
        <v>TV Herrnwahltann</v>
      </c>
      <c r="B16" s="13">
        <f>P10</f>
        <v>3</v>
      </c>
      <c r="C16" s="11" t="s">
        <v>10</v>
      </c>
      <c r="D16" s="97">
        <f>N10</f>
        <v>11</v>
      </c>
      <c r="E16" s="99">
        <f>S10</f>
        <v>14</v>
      </c>
      <c r="F16" s="11" t="s">
        <v>10</v>
      </c>
      <c r="G16" s="12">
        <f>Q10</f>
        <v>20</v>
      </c>
      <c r="H16" s="13">
        <f>P13</f>
        <v>11</v>
      </c>
      <c r="I16" s="11" t="s">
        <v>10</v>
      </c>
      <c r="J16" s="97">
        <f>N13</f>
        <v>0</v>
      </c>
      <c r="K16" s="99">
        <f>S13</f>
        <v>19</v>
      </c>
      <c r="L16" s="11" t="s">
        <v>10</v>
      </c>
      <c r="M16" s="12">
        <f>Q13</f>
        <v>11</v>
      </c>
      <c r="N16" s="583" t="s">
        <v>5</v>
      </c>
      <c r="O16" s="584"/>
      <c r="P16" s="584"/>
      <c r="Q16" s="584"/>
      <c r="R16" s="584"/>
      <c r="S16" s="585"/>
      <c r="T16" s="13">
        <f>'Ergebnisse Sa'!$AY105</f>
        <v>11</v>
      </c>
      <c r="U16" s="11" t="s">
        <v>10</v>
      </c>
      <c r="V16" s="97">
        <f>'Ergebnisse Sa'!$BA105</f>
        <v>2</v>
      </c>
      <c r="W16" s="99">
        <f>T16+T17+T18</f>
        <v>22</v>
      </c>
      <c r="X16" s="11" t="s">
        <v>10</v>
      </c>
      <c r="Y16" s="12">
        <f>V16+V17+V18</f>
        <v>10</v>
      </c>
      <c r="Z16" s="13">
        <f>'Ergebnisse Sa'!$AY111</f>
        <v>11</v>
      </c>
      <c r="AA16" s="11" t="s">
        <v>10</v>
      </c>
      <c r="AB16" s="97">
        <f>'Ergebnisse Sa'!$BA111</f>
        <v>3</v>
      </c>
      <c r="AC16" s="99">
        <f>Z16+Z17+Z18</f>
        <v>22</v>
      </c>
      <c r="AD16" s="11" t="s">
        <v>10</v>
      </c>
      <c r="AE16" s="12">
        <f>AB16+AB17+AB18</f>
        <v>6</v>
      </c>
      <c r="AF16" s="14">
        <f>IF(E16="",0,+E16+IF(K16="",0,+K16+IF(W16="",0,+W16+IF(AC16="",0,+AC16))))</f>
        <v>77</v>
      </c>
      <c r="AG16" s="15" t="s">
        <v>10</v>
      </c>
      <c r="AH16" s="510">
        <f>IF(G16="",0,+G16+IF(M16="",0,+M16+IF(Y16="",0,+Y16+IF(AE16="",0,+AE16))))</f>
        <v>47</v>
      </c>
      <c r="AI16" s="30"/>
      <c r="AJ16" s="16"/>
      <c r="AK16" s="31"/>
      <c r="AL16" s="64">
        <f>AF16</f>
        <v>77</v>
      </c>
      <c r="AM16" s="64">
        <f>(AF16-AH16)*1000</f>
        <v>30000</v>
      </c>
      <c r="AN16" s="64"/>
      <c r="AO16" s="64"/>
      <c r="AP16" s="64"/>
      <c r="AQ16" s="64"/>
      <c r="AR16" s="652">
        <f>IF('Ergebnisse Sa'!BS$112+'Ergebnisse Sa'!BU$112=0,"",IF(AQ17="","",RANK(AQ17,AQ$11:AQ$23,0)))</f>
        <v>2</v>
      </c>
    </row>
    <row r="17" spans="1:44" ht="16.5" customHeight="1">
      <c r="A17" s="636"/>
      <c r="B17" s="17">
        <f>P11</f>
        <v>11</v>
      </c>
      <c r="C17" s="18" t="s">
        <v>10</v>
      </c>
      <c r="D17" s="50">
        <f>N11</f>
        <v>9</v>
      </c>
      <c r="E17" s="52">
        <f>S11</f>
        <v>1</v>
      </c>
      <c r="F17" s="42" t="s">
        <v>10</v>
      </c>
      <c r="G17" s="44">
        <f>Q11</f>
        <v>1</v>
      </c>
      <c r="H17" s="17">
        <f>P14</f>
        <v>8</v>
      </c>
      <c r="I17" s="18" t="s">
        <v>10</v>
      </c>
      <c r="J17" s="50">
        <f>N14</f>
        <v>11</v>
      </c>
      <c r="K17" s="52">
        <f>S14</f>
        <v>1</v>
      </c>
      <c r="L17" s="42" t="s">
        <v>10</v>
      </c>
      <c r="M17" s="44">
        <f>Q14</f>
        <v>1</v>
      </c>
      <c r="N17" s="586"/>
      <c r="O17" s="587"/>
      <c r="P17" s="587"/>
      <c r="Q17" s="587"/>
      <c r="R17" s="587"/>
      <c r="S17" s="588"/>
      <c r="T17" s="17">
        <f>'Ergebnisse Sa'!$BC105</f>
        <v>11</v>
      </c>
      <c r="U17" s="18" t="s">
        <v>10</v>
      </c>
      <c r="V17" s="50">
        <f>'Ergebnisse Sa'!$BE105</f>
        <v>8</v>
      </c>
      <c r="W17" s="52">
        <f>'Ergebnisse Sa'!$BP105</f>
        <v>2</v>
      </c>
      <c r="X17" s="42" t="s">
        <v>10</v>
      </c>
      <c r="Y17" s="44">
        <f>'Ergebnisse Sa'!$BR105</f>
        <v>0</v>
      </c>
      <c r="Z17" s="17">
        <f>'Ergebnisse Sa'!$BC111</f>
        <v>11</v>
      </c>
      <c r="AA17" s="18" t="s">
        <v>10</v>
      </c>
      <c r="AB17" s="50">
        <f>'Ergebnisse Sa'!$BE111</f>
        <v>3</v>
      </c>
      <c r="AC17" s="52">
        <f>'Ergebnisse Sa'!$BP111</f>
        <v>2</v>
      </c>
      <c r="AD17" s="42" t="s">
        <v>10</v>
      </c>
      <c r="AE17" s="44">
        <f>'Ergebnisse Sa'!$BR111</f>
        <v>0</v>
      </c>
      <c r="AF17" s="511">
        <f>IF(E17="",0,+E17+IF(K17="",0,+K17+IF(W17="",0,+W17+IF(AC17="",0,+AC17))))</f>
        <v>6</v>
      </c>
      <c r="AG17" s="19" t="s">
        <v>10</v>
      </c>
      <c r="AH17" s="512">
        <f>IF(G17="",0,+G17+IF(M17="",0,+M17+IF(Y17="",0,+Y17+IF(AE17="",0,+AE17))))</f>
        <v>2</v>
      </c>
      <c r="AI17" s="46"/>
      <c r="AJ17" s="47"/>
      <c r="AK17" s="48"/>
      <c r="AL17" s="65"/>
      <c r="AM17" s="66"/>
      <c r="AN17" s="66">
        <f>AF17*100000</f>
        <v>600000</v>
      </c>
      <c r="AO17" s="66">
        <f>(AF17-AH17)*1000000</f>
        <v>4000000</v>
      </c>
      <c r="AP17" s="67"/>
      <c r="AQ17" s="66">
        <f>AP18+AO17+AN17+AM16+AL16</f>
        <v>64630077</v>
      </c>
      <c r="AR17" s="653"/>
    </row>
    <row r="18" spans="1:44" ht="16.5" customHeight="1" thickBot="1">
      <c r="A18" s="637"/>
      <c r="B18" s="20"/>
      <c r="C18" s="21"/>
      <c r="D18" s="98"/>
      <c r="E18" s="100">
        <f>S12</f>
        <v>1</v>
      </c>
      <c r="F18" s="43" t="s">
        <v>10</v>
      </c>
      <c r="G18" s="45">
        <f>Q12</f>
        <v>1</v>
      </c>
      <c r="H18" s="20"/>
      <c r="I18" s="21"/>
      <c r="J18" s="98"/>
      <c r="K18" s="100">
        <f>S15</f>
        <v>1</v>
      </c>
      <c r="L18" s="43" t="s">
        <v>10</v>
      </c>
      <c r="M18" s="45">
        <f>Q15</f>
        <v>1</v>
      </c>
      <c r="N18" s="589"/>
      <c r="O18" s="590"/>
      <c r="P18" s="590"/>
      <c r="Q18" s="590"/>
      <c r="R18" s="590"/>
      <c r="S18" s="591"/>
      <c r="T18" s="20"/>
      <c r="U18" s="21"/>
      <c r="V18" s="98"/>
      <c r="W18" s="100">
        <f>'Ergebnisse Sa'!$BS105</f>
        <v>2</v>
      </c>
      <c r="X18" s="43" t="s">
        <v>10</v>
      </c>
      <c r="Y18" s="45">
        <f>'Ergebnisse Sa'!$BU105</f>
        <v>0</v>
      </c>
      <c r="Z18" s="20"/>
      <c r="AA18" s="21"/>
      <c r="AB18" s="98"/>
      <c r="AC18" s="100">
        <f>'Ergebnisse Sa'!$BS111</f>
        <v>2</v>
      </c>
      <c r="AD18" s="43" t="s">
        <v>10</v>
      </c>
      <c r="AE18" s="45">
        <f>'Ergebnisse Sa'!$BU111</f>
        <v>0</v>
      </c>
      <c r="AF18" s="629">
        <f>AF16-AH16</f>
        <v>30</v>
      </c>
      <c r="AG18" s="630"/>
      <c r="AH18" s="631"/>
      <c r="AI18" s="32">
        <f>E18+K18+W18+AC18</f>
        <v>6</v>
      </c>
      <c r="AJ18" s="22" t="s">
        <v>10</v>
      </c>
      <c r="AK18" s="33">
        <f>G18+M18+Y18+AE18</f>
        <v>2</v>
      </c>
      <c r="AL18" s="68"/>
      <c r="AM18" s="69"/>
      <c r="AN18" s="69"/>
      <c r="AO18" s="69"/>
      <c r="AP18" s="70">
        <f>AI18*10000000</f>
        <v>60000000</v>
      </c>
      <c r="AQ18" s="69"/>
      <c r="AR18" s="654"/>
    </row>
    <row r="19" spans="1:44" ht="16.5" customHeight="1" thickTop="1">
      <c r="A19" s="635" t="str">
        <f>'Spielplan Sa'!S9</f>
        <v>TuS Wickrath</v>
      </c>
      <c r="B19" s="13">
        <f>V10</f>
        <v>1</v>
      </c>
      <c r="C19" s="11" t="s">
        <v>10</v>
      </c>
      <c r="D19" s="97">
        <f>T10</f>
        <v>11</v>
      </c>
      <c r="E19" s="99">
        <f>Y10</f>
        <v>5</v>
      </c>
      <c r="F19" s="11" t="s">
        <v>10</v>
      </c>
      <c r="G19" s="12">
        <f>W10</f>
        <v>22</v>
      </c>
      <c r="H19" s="13">
        <f>V13</f>
        <v>10</v>
      </c>
      <c r="I19" s="11" t="s">
        <v>10</v>
      </c>
      <c r="J19" s="97">
        <f>T13</f>
        <v>12</v>
      </c>
      <c r="K19" s="99">
        <f>Y13</f>
        <v>17</v>
      </c>
      <c r="L19" s="11" t="s">
        <v>10</v>
      </c>
      <c r="M19" s="12">
        <f>W13</f>
        <v>23</v>
      </c>
      <c r="N19" s="13">
        <f>V16</f>
        <v>2</v>
      </c>
      <c r="O19" s="11" t="s">
        <v>10</v>
      </c>
      <c r="P19" s="97">
        <f>T16</f>
        <v>11</v>
      </c>
      <c r="Q19" s="99">
        <f>Y16</f>
        <v>10</v>
      </c>
      <c r="R19" s="11" t="s">
        <v>10</v>
      </c>
      <c r="S19" s="12">
        <f>W16</f>
        <v>22</v>
      </c>
      <c r="T19" s="583" t="s">
        <v>5</v>
      </c>
      <c r="U19" s="584"/>
      <c r="V19" s="584"/>
      <c r="W19" s="584"/>
      <c r="X19" s="584"/>
      <c r="Y19" s="585"/>
      <c r="Z19" s="13">
        <f>'Ergebnisse Sa'!$AY108</f>
        <v>15</v>
      </c>
      <c r="AA19" s="11" t="s">
        <v>10</v>
      </c>
      <c r="AB19" s="97">
        <f>'Ergebnisse Sa'!$BA108</f>
        <v>13</v>
      </c>
      <c r="AC19" s="99">
        <f>Z19+Z20+Z21</f>
        <v>27</v>
      </c>
      <c r="AD19" s="11" t="s">
        <v>10</v>
      </c>
      <c r="AE19" s="12">
        <f>AB19+AB20+AB21</f>
        <v>23</v>
      </c>
      <c r="AF19" s="14">
        <f>IF(E19="",0,+E19+IF(K19="",0,+K19+IF(Q19="",0,+Q19+IF(AC19="",0,+AC19))))</f>
        <v>59</v>
      </c>
      <c r="AG19" s="15" t="s">
        <v>10</v>
      </c>
      <c r="AH19" s="510">
        <f>IF(G19="",0,+G19+IF(M19="",0,+M19+IF(S19="",0,+S19+IF(AE19="",0,+AE19))))</f>
        <v>90</v>
      </c>
      <c r="AI19" s="30"/>
      <c r="AJ19" s="16"/>
      <c r="AK19" s="31"/>
      <c r="AL19" s="64">
        <f>AF19</f>
        <v>59</v>
      </c>
      <c r="AM19" s="64">
        <f>(AF19-AH19)*1000</f>
        <v>-31000</v>
      </c>
      <c r="AN19" s="64"/>
      <c r="AO19" s="64"/>
      <c r="AP19" s="64"/>
      <c r="AQ19" s="64"/>
      <c r="AR19" s="652">
        <f>IF('Ergebnisse Sa'!BS$112+'Ergebnisse Sa'!BU$112=0,"",IF(AQ20="","",RANK(AQ20,AQ$11:AQ$23,0)))</f>
        <v>4</v>
      </c>
    </row>
    <row r="20" spans="1:44" ht="16.5" customHeight="1">
      <c r="A20" s="636"/>
      <c r="B20" s="17">
        <f>V11</f>
        <v>4</v>
      </c>
      <c r="C20" s="18" t="s">
        <v>10</v>
      </c>
      <c r="D20" s="50">
        <f>T11</f>
        <v>11</v>
      </c>
      <c r="E20" s="52">
        <f>Y11</f>
        <v>0</v>
      </c>
      <c r="F20" s="42" t="s">
        <v>10</v>
      </c>
      <c r="G20" s="44">
        <f>W11</f>
        <v>2</v>
      </c>
      <c r="H20" s="17">
        <f>V14</f>
        <v>7</v>
      </c>
      <c r="I20" s="18" t="s">
        <v>10</v>
      </c>
      <c r="J20" s="50">
        <f>T14</f>
        <v>11</v>
      </c>
      <c r="K20" s="52">
        <f>Y14</f>
        <v>0</v>
      </c>
      <c r="L20" s="42" t="s">
        <v>10</v>
      </c>
      <c r="M20" s="44">
        <f>W14</f>
        <v>2</v>
      </c>
      <c r="N20" s="17">
        <f>V17</f>
        <v>8</v>
      </c>
      <c r="O20" s="18" t="s">
        <v>10</v>
      </c>
      <c r="P20" s="50">
        <f>T17</f>
        <v>11</v>
      </c>
      <c r="Q20" s="52">
        <f>Y17</f>
        <v>0</v>
      </c>
      <c r="R20" s="42" t="s">
        <v>10</v>
      </c>
      <c r="S20" s="44">
        <f>W17</f>
        <v>2</v>
      </c>
      <c r="T20" s="586"/>
      <c r="U20" s="587"/>
      <c r="V20" s="587"/>
      <c r="W20" s="587"/>
      <c r="X20" s="587"/>
      <c r="Y20" s="588"/>
      <c r="Z20" s="17">
        <f>'Ergebnisse Sa'!$BC108</f>
        <v>12</v>
      </c>
      <c r="AA20" s="18" t="s">
        <v>10</v>
      </c>
      <c r="AB20" s="50">
        <f>'Ergebnisse Sa'!$BE108</f>
        <v>10</v>
      </c>
      <c r="AC20" s="52">
        <f>'Ergebnisse Sa'!$BP108</f>
        <v>2</v>
      </c>
      <c r="AD20" s="42" t="s">
        <v>10</v>
      </c>
      <c r="AE20" s="44">
        <f>'Ergebnisse Sa'!$BR108</f>
        <v>0</v>
      </c>
      <c r="AF20" s="511">
        <f>IF(E20="",0,+E20+IF(K20="",0,+K20+IF(Q20="",0,+Q20+IF(AC20="",0,+AC20))))</f>
        <v>2</v>
      </c>
      <c r="AG20" s="19" t="s">
        <v>10</v>
      </c>
      <c r="AH20" s="512">
        <f>IF(G20="",0,+G20+IF(M20="",0,+M20+IF(S20="",0,+S20+IF(AE20="",0,+AE20))))</f>
        <v>6</v>
      </c>
      <c r="AI20" s="46"/>
      <c r="AJ20" s="47"/>
      <c r="AK20" s="48"/>
      <c r="AL20" s="65"/>
      <c r="AM20" s="66"/>
      <c r="AN20" s="66">
        <f>AF20*100000</f>
        <v>200000</v>
      </c>
      <c r="AO20" s="66">
        <f>(AF20-AH20)*1000000</f>
        <v>-4000000</v>
      </c>
      <c r="AP20" s="67"/>
      <c r="AQ20" s="66">
        <f>AP21+AO20+AN20+AM19+AL19</f>
        <v>16169059</v>
      </c>
      <c r="AR20" s="653"/>
    </row>
    <row r="21" spans="1:44" ht="16.5" customHeight="1" thickBot="1">
      <c r="A21" s="637"/>
      <c r="B21" s="20"/>
      <c r="C21" s="21"/>
      <c r="D21" s="98"/>
      <c r="E21" s="100">
        <f>Y12</f>
        <v>0</v>
      </c>
      <c r="F21" s="43" t="s">
        <v>10</v>
      </c>
      <c r="G21" s="45">
        <f>W12</f>
        <v>2</v>
      </c>
      <c r="H21" s="20"/>
      <c r="I21" s="21"/>
      <c r="J21" s="98"/>
      <c r="K21" s="100">
        <f>Y15</f>
        <v>0</v>
      </c>
      <c r="L21" s="43" t="s">
        <v>10</v>
      </c>
      <c r="M21" s="45">
        <f>W15</f>
        <v>2</v>
      </c>
      <c r="N21" s="20"/>
      <c r="O21" s="21"/>
      <c r="P21" s="98"/>
      <c r="Q21" s="100">
        <f>Y18</f>
        <v>0</v>
      </c>
      <c r="R21" s="43" t="s">
        <v>10</v>
      </c>
      <c r="S21" s="45">
        <f>W18</f>
        <v>2</v>
      </c>
      <c r="T21" s="589"/>
      <c r="U21" s="590"/>
      <c r="V21" s="590"/>
      <c r="W21" s="590"/>
      <c r="X21" s="590"/>
      <c r="Y21" s="591"/>
      <c r="Z21" s="20"/>
      <c r="AA21" s="21"/>
      <c r="AB21" s="98"/>
      <c r="AC21" s="100">
        <f>'Ergebnisse Sa'!$BS108</f>
        <v>2</v>
      </c>
      <c r="AD21" s="43" t="s">
        <v>10</v>
      </c>
      <c r="AE21" s="45">
        <f>'Ergebnisse Sa'!$BU108</f>
        <v>0</v>
      </c>
      <c r="AF21" s="629">
        <f>AF19-AH19</f>
        <v>-31</v>
      </c>
      <c r="AG21" s="630"/>
      <c r="AH21" s="631"/>
      <c r="AI21" s="32">
        <f>E21+K21+Q21+AC21</f>
        <v>2</v>
      </c>
      <c r="AJ21" s="22" t="s">
        <v>10</v>
      </c>
      <c r="AK21" s="33">
        <f>G21+M21+S21+AE21</f>
        <v>6</v>
      </c>
      <c r="AL21" s="68"/>
      <c r="AM21" s="69"/>
      <c r="AN21" s="69"/>
      <c r="AO21" s="69"/>
      <c r="AP21" s="70">
        <f>AI21*10000000</f>
        <v>20000000</v>
      </c>
      <c r="AQ21" s="69"/>
      <c r="AR21" s="654"/>
    </row>
    <row r="22" spans="1:44" ht="16.5" customHeight="1" thickTop="1">
      <c r="A22" s="635" t="str">
        <f>'Spielplan Sa'!S10</f>
        <v>TV Huntlosen</v>
      </c>
      <c r="B22" s="13">
        <f>AB10</f>
        <v>3</v>
      </c>
      <c r="C22" s="11" t="s">
        <v>10</v>
      </c>
      <c r="D22" s="97">
        <f>Z10</f>
        <v>11</v>
      </c>
      <c r="E22" s="99">
        <f>AE10</f>
        <v>8</v>
      </c>
      <c r="F22" s="11" t="s">
        <v>10</v>
      </c>
      <c r="G22" s="12">
        <f>AC10</f>
        <v>22</v>
      </c>
      <c r="H22" s="13">
        <f>AB13</f>
        <v>7</v>
      </c>
      <c r="I22" s="11" t="s">
        <v>10</v>
      </c>
      <c r="J22" s="97">
        <f>Z13</f>
        <v>11</v>
      </c>
      <c r="K22" s="99">
        <f>AE13</f>
        <v>16</v>
      </c>
      <c r="L22" s="11" t="s">
        <v>10</v>
      </c>
      <c r="M22" s="12">
        <f>AC13</f>
        <v>22</v>
      </c>
      <c r="N22" s="13">
        <f>AB16</f>
        <v>3</v>
      </c>
      <c r="O22" s="11" t="s">
        <v>10</v>
      </c>
      <c r="P22" s="97">
        <f>Z16</f>
        <v>11</v>
      </c>
      <c r="Q22" s="99">
        <f>AE16</f>
        <v>6</v>
      </c>
      <c r="R22" s="11" t="s">
        <v>10</v>
      </c>
      <c r="S22" s="12">
        <f>AC16</f>
        <v>22</v>
      </c>
      <c r="T22" s="13">
        <f>AB19</f>
        <v>13</v>
      </c>
      <c r="U22" s="11" t="s">
        <v>10</v>
      </c>
      <c r="V22" s="97">
        <f>Z19</f>
        <v>15</v>
      </c>
      <c r="W22" s="99">
        <f>AE19</f>
        <v>23</v>
      </c>
      <c r="X22" s="11" t="s">
        <v>10</v>
      </c>
      <c r="Y22" s="12">
        <f>AC19</f>
        <v>27</v>
      </c>
      <c r="Z22" s="583"/>
      <c r="AA22" s="584"/>
      <c r="AB22" s="584"/>
      <c r="AC22" s="584"/>
      <c r="AD22" s="584"/>
      <c r="AE22" s="585"/>
      <c r="AF22" s="14">
        <f>IF(E22="",0,+E22+IF(K22="",0,+K22+IF(Q22="",0,+Q22+IF(W22="",0,+W22))))</f>
        <v>53</v>
      </c>
      <c r="AG22" s="15" t="s">
        <v>10</v>
      </c>
      <c r="AH22" s="510">
        <f>IF(G22="",0,+G22+IF(M22="",0,+M22+IF(S22="",0,+S22+IF(Y22="",0,+Y22))))</f>
        <v>93</v>
      </c>
      <c r="AI22" s="30"/>
      <c r="AJ22" s="16"/>
      <c r="AK22" s="31"/>
      <c r="AL22" s="64">
        <f>AF22</f>
        <v>53</v>
      </c>
      <c r="AM22" s="64">
        <f>(AF22-AH22)*1000</f>
        <v>-40000</v>
      </c>
      <c r="AN22" s="64"/>
      <c r="AO22" s="64"/>
      <c r="AP22" s="64"/>
      <c r="AQ22" s="64"/>
      <c r="AR22" s="652">
        <f>IF('Ergebnisse Sa'!BS$112+'Ergebnisse Sa'!BU$112=0,"",IF(AQ23="","",RANK(AQ23,AQ$11:AQ$23,0)))</f>
        <v>5</v>
      </c>
    </row>
    <row r="23" spans="1:44" ht="16.5" customHeight="1">
      <c r="A23" s="636"/>
      <c r="B23" s="17">
        <f>AB11</f>
        <v>5</v>
      </c>
      <c r="C23" s="18" t="s">
        <v>10</v>
      </c>
      <c r="D23" s="50">
        <f>Z11</f>
        <v>11</v>
      </c>
      <c r="E23" s="52">
        <f>AE11</f>
        <v>0</v>
      </c>
      <c r="F23" s="42" t="s">
        <v>10</v>
      </c>
      <c r="G23" s="44">
        <f>AC11</f>
        <v>2</v>
      </c>
      <c r="H23" s="17">
        <f>AB14</f>
        <v>9</v>
      </c>
      <c r="I23" s="18" t="s">
        <v>10</v>
      </c>
      <c r="J23" s="50">
        <f>Z14</f>
        <v>11</v>
      </c>
      <c r="K23" s="52">
        <f>AE14</f>
        <v>0</v>
      </c>
      <c r="L23" s="42" t="s">
        <v>10</v>
      </c>
      <c r="M23" s="44">
        <f>AC14</f>
        <v>2</v>
      </c>
      <c r="N23" s="17">
        <f>AB17</f>
        <v>3</v>
      </c>
      <c r="O23" s="18" t="s">
        <v>10</v>
      </c>
      <c r="P23" s="50">
        <f>Z17</f>
        <v>11</v>
      </c>
      <c r="Q23" s="52">
        <f>AE17</f>
        <v>0</v>
      </c>
      <c r="R23" s="42" t="s">
        <v>10</v>
      </c>
      <c r="S23" s="44">
        <f>AC17</f>
        <v>2</v>
      </c>
      <c r="T23" s="17">
        <f>AB20</f>
        <v>10</v>
      </c>
      <c r="U23" s="18" t="s">
        <v>10</v>
      </c>
      <c r="V23" s="50">
        <f>Z20</f>
        <v>12</v>
      </c>
      <c r="W23" s="52">
        <f>AE20</f>
        <v>0</v>
      </c>
      <c r="X23" s="42" t="s">
        <v>10</v>
      </c>
      <c r="Y23" s="44">
        <f>AC20</f>
        <v>2</v>
      </c>
      <c r="Z23" s="586"/>
      <c r="AA23" s="587"/>
      <c r="AB23" s="587"/>
      <c r="AC23" s="587"/>
      <c r="AD23" s="587"/>
      <c r="AE23" s="588"/>
      <c r="AF23" s="511">
        <f>IF(E23="",0,+E23+IF(K23="",0,+K23+IF(Q23="",0,+Q23+IF(W23="",0,+W23))))</f>
        <v>0</v>
      </c>
      <c r="AG23" s="19" t="s">
        <v>10</v>
      </c>
      <c r="AH23" s="512">
        <f>IF(G23="",0,+G23+IF(M23="",0,+M23+IF(S23="",0,+S23+IF(Y23="",0,+Y23))))</f>
        <v>8</v>
      </c>
      <c r="AI23" s="46"/>
      <c r="AJ23" s="47"/>
      <c r="AK23" s="48"/>
      <c r="AL23" s="65"/>
      <c r="AM23" s="66"/>
      <c r="AN23" s="66">
        <f>AF23*100000</f>
        <v>0</v>
      </c>
      <c r="AO23" s="66">
        <f>(AF23-AH23)*1000000</f>
        <v>-8000000</v>
      </c>
      <c r="AP23" s="67"/>
      <c r="AQ23" s="66">
        <f>AP24+AO23+AN23+AM22+AL22</f>
        <v>-8039947</v>
      </c>
      <c r="AR23" s="653"/>
    </row>
    <row r="24" spans="1:44" ht="16.5" customHeight="1" thickBot="1">
      <c r="A24" s="637"/>
      <c r="B24" s="20"/>
      <c r="C24" s="21"/>
      <c r="D24" s="98"/>
      <c r="E24" s="100">
        <f>AE12</f>
        <v>0</v>
      </c>
      <c r="F24" s="43" t="s">
        <v>10</v>
      </c>
      <c r="G24" s="45">
        <f>AC12</f>
        <v>2</v>
      </c>
      <c r="H24" s="20"/>
      <c r="I24" s="21"/>
      <c r="J24" s="98"/>
      <c r="K24" s="100">
        <f>AE15</f>
        <v>0</v>
      </c>
      <c r="L24" s="43" t="s">
        <v>10</v>
      </c>
      <c r="M24" s="45">
        <f>AC15</f>
        <v>2</v>
      </c>
      <c r="N24" s="20"/>
      <c r="O24" s="21"/>
      <c r="P24" s="98"/>
      <c r="Q24" s="100">
        <f>AE18</f>
        <v>0</v>
      </c>
      <c r="R24" s="43" t="s">
        <v>10</v>
      </c>
      <c r="S24" s="45">
        <f>AC18</f>
        <v>2</v>
      </c>
      <c r="T24" s="20"/>
      <c r="U24" s="21"/>
      <c r="V24" s="98"/>
      <c r="W24" s="100">
        <f>AE21</f>
        <v>0</v>
      </c>
      <c r="X24" s="43" t="s">
        <v>10</v>
      </c>
      <c r="Y24" s="45">
        <f>AC21</f>
        <v>2</v>
      </c>
      <c r="Z24" s="589"/>
      <c r="AA24" s="590"/>
      <c r="AB24" s="590"/>
      <c r="AC24" s="590"/>
      <c r="AD24" s="590"/>
      <c r="AE24" s="591"/>
      <c r="AF24" s="629">
        <f>AF22-AH22</f>
        <v>-40</v>
      </c>
      <c r="AG24" s="630"/>
      <c r="AH24" s="631"/>
      <c r="AI24" s="34">
        <f>E24+K24+Q24+W24</f>
        <v>0</v>
      </c>
      <c r="AJ24" s="35" t="s">
        <v>10</v>
      </c>
      <c r="AK24" s="36">
        <f>G24+M24+S24+Y24</f>
        <v>8</v>
      </c>
      <c r="AL24" s="68"/>
      <c r="AM24" s="69"/>
      <c r="AN24" s="69"/>
      <c r="AO24" s="69"/>
      <c r="AP24" s="70">
        <f>AI24*10000000</f>
        <v>0</v>
      </c>
      <c r="AQ24" s="69"/>
      <c r="AR24" s="654"/>
    </row>
    <row r="25" spans="1:44" ht="16.5" customHeight="1" thickTop="1">
      <c r="A25" s="523"/>
      <c r="B25" s="38"/>
      <c r="C25" s="38"/>
      <c r="D25" s="38"/>
      <c r="E25" s="76"/>
      <c r="F25" s="77"/>
      <c r="G25" s="76"/>
      <c r="H25" s="38"/>
      <c r="I25" s="38"/>
      <c r="J25" s="38"/>
      <c r="K25" s="76"/>
      <c r="L25" s="77"/>
      <c r="M25" s="76"/>
      <c r="N25" s="38"/>
      <c r="O25" s="38"/>
      <c r="P25" s="38"/>
      <c r="Q25" s="76"/>
      <c r="R25" s="77"/>
      <c r="S25" s="76"/>
      <c r="T25" s="38"/>
      <c r="U25" s="38"/>
      <c r="V25" s="38"/>
      <c r="W25" s="76"/>
      <c r="X25" s="77"/>
      <c r="Y25" s="76"/>
      <c r="Z25" s="77"/>
      <c r="AA25" s="77"/>
      <c r="AB25" s="77"/>
      <c r="AC25" s="77"/>
      <c r="AD25" s="77"/>
      <c r="AE25" s="77"/>
      <c r="AF25" s="55"/>
      <c r="AG25" s="55"/>
      <c r="AH25" s="55"/>
      <c r="AI25" s="71"/>
      <c r="AJ25" s="53"/>
      <c r="AK25" s="71"/>
      <c r="AL25" s="72"/>
      <c r="AM25" s="73"/>
      <c r="AN25" s="73"/>
      <c r="AO25" s="73"/>
      <c r="AP25" s="74"/>
      <c r="AQ25" s="73"/>
      <c r="AR25" s="75"/>
    </row>
    <row r="26" spans="1:44" s="24" customFormat="1" ht="18" customHeight="1" hidden="1">
      <c r="A26" s="523"/>
      <c r="B26" s="38"/>
      <c r="C26" s="38"/>
      <c r="D26" s="38"/>
      <c r="E26" s="76"/>
      <c r="F26" s="77"/>
      <c r="G26" s="76"/>
      <c r="H26" s="38"/>
      <c r="I26" s="38"/>
      <c r="J26" s="38"/>
      <c r="K26" s="76"/>
      <c r="L26" s="77"/>
      <c r="M26" s="76"/>
      <c r="N26" s="38"/>
      <c r="O26" s="38"/>
      <c r="P26" s="38"/>
      <c r="Q26" s="76"/>
      <c r="R26" s="77"/>
      <c r="S26" s="76"/>
      <c r="T26" s="38"/>
      <c r="U26" s="38"/>
      <c r="V26" s="38"/>
      <c r="W26" s="76"/>
      <c r="X26" s="77"/>
      <c r="Y26" s="76"/>
      <c r="Z26" s="38"/>
      <c r="AA26" s="38"/>
      <c r="AB26" s="38"/>
      <c r="AC26" s="76"/>
      <c r="AD26" s="77"/>
      <c r="AE26" s="76"/>
      <c r="AF26" s="55">
        <f>AF10+AF13+AF16+AF19+AF22</f>
        <v>334</v>
      </c>
      <c r="AG26" s="524" t="s">
        <v>10</v>
      </c>
      <c r="AH26" s="55">
        <f>AH10+AH13+AH16+AH19+AH22</f>
        <v>334</v>
      </c>
      <c r="AI26" s="71"/>
      <c r="AJ26" s="53"/>
      <c r="AK26" s="71"/>
      <c r="AL26" s="72"/>
      <c r="AM26" s="73"/>
      <c r="AN26" s="73"/>
      <c r="AO26" s="73"/>
      <c r="AP26" s="74"/>
      <c r="AQ26" s="73"/>
      <c r="AR26" s="75"/>
    </row>
    <row r="27" spans="1:44" s="24" customFormat="1" ht="18" customHeight="1" hidden="1">
      <c r="A27" s="523"/>
      <c r="B27" s="38"/>
      <c r="C27" s="38"/>
      <c r="D27" s="38"/>
      <c r="E27" s="76"/>
      <c r="F27" s="77"/>
      <c r="G27" s="76"/>
      <c r="H27" s="38"/>
      <c r="I27" s="38"/>
      <c r="J27" s="38"/>
      <c r="K27" s="76"/>
      <c r="L27" s="77"/>
      <c r="M27" s="76"/>
      <c r="N27" s="38"/>
      <c r="O27" s="38"/>
      <c r="P27" s="38"/>
      <c r="Q27" s="76"/>
      <c r="R27" s="77"/>
      <c r="S27" s="76"/>
      <c r="T27" s="38"/>
      <c r="U27" s="38"/>
      <c r="V27" s="38"/>
      <c r="W27" s="76"/>
      <c r="X27" s="77"/>
      <c r="Y27" s="76"/>
      <c r="Z27" s="38"/>
      <c r="AA27" s="38"/>
      <c r="AB27" s="38"/>
      <c r="AC27" s="76"/>
      <c r="AD27" s="77"/>
      <c r="AE27" s="76"/>
      <c r="AF27" s="55">
        <f>AF11+AF14+AF17+AF20+AF23</f>
        <v>20</v>
      </c>
      <c r="AG27" s="524" t="s">
        <v>10</v>
      </c>
      <c r="AH27" s="55">
        <f>AH11+AH14+AH17+AH20+AH23</f>
        <v>20</v>
      </c>
      <c r="AI27" s="71"/>
      <c r="AJ27" s="53"/>
      <c r="AK27" s="71"/>
      <c r="AL27" s="72"/>
      <c r="AM27" s="73"/>
      <c r="AN27" s="73"/>
      <c r="AO27" s="73"/>
      <c r="AP27" s="74"/>
      <c r="AQ27" s="73"/>
      <c r="AR27" s="75">
        <f>SUM(AR10:AR24)</f>
        <v>15</v>
      </c>
    </row>
    <row r="28" spans="1:43" s="24" customFormat="1" ht="18" customHeight="1" hidden="1">
      <c r="A28" s="523"/>
      <c r="B28" s="38"/>
      <c r="C28" s="38"/>
      <c r="D28" s="38"/>
      <c r="E28" s="76"/>
      <c r="F28" s="77"/>
      <c r="G28" s="76"/>
      <c r="H28" s="38"/>
      <c r="I28" s="38"/>
      <c r="J28" s="38"/>
      <c r="K28" s="76"/>
      <c r="L28" s="77"/>
      <c r="M28" s="76"/>
      <c r="N28" s="38"/>
      <c r="O28" s="38"/>
      <c r="P28" s="38"/>
      <c r="Q28" s="76"/>
      <c r="R28" s="77"/>
      <c r="S28" s="76"/>
      <c r="T28" s="38"/>
      <c r="U28" s="38"/>
      <c r="V28" s="38"/>
      <c r="W28" s="76"/>
      <c r="X28" s="77"/>
      <c r="Y28" s="76"/>
      <c r="Z28" s="38"/>
      <c r="AA28" s="38"/>
      <c r="AB28" s="38"/>
      <c r="AC28" s="76"/>
      <c r="AD28" s="77"/>
      <c r="AE28" s="76"/>
      <c r="AF28" s="55">
        <f>AF12+AF15+AF18+AF21+AF24</f>
        <v>0</v>
      </c>
      <c r="AG28" s="524" t="s">
        <v>10</v>
      </c>
      <c r="AH28" s="55">
        <f>AH12+AH15+AH18+AH21+AH24</f>
        <v>0</v>
      </c>
      <c r="AI28" s="71"/>
      <c r="AJ28" s="53"/>
      <c r="AK28" s="71"/>
      <c r="AL28" s="72"/>
      <c r="AM28" s="73"/>
      <c r="AN28" s="73"/>
      <c r="AO28" s="73"/>
      <c r="AP28" s="74"/>
      <c r="AQ28" s="73"/>
    </row>
    <row r="29" spans="1:44" s="24" customFormat="1" ht="18" customHeight="1">
      <c r="A29" s="523"/>
      <c r="B29" s="38"/>
      <c r="C29" s="38"/>
      <c r="D29" s="38"/>
      <c r="E29" s="76"/>
      <c r="F29" s="77"/>
      <c r="G29" s="76"/>
      <c r="H29" s="38"/>
      <c r="I29" s="38"/>
      <c r="J29" s="38"/>
      <c r="K29" s="76"/>
      <c r="L29" s="77"/>
      <c r="M29" s="76"/>
      <c r="N29" s="38"/>
      <c r="O29" s="38"/>
      <c r="P29" s="38"/>
      <c r="Q29" s="76"/>
      <c r="R29" s="77"/>
      <c r="S29" s="76"/>
      <c r="T29" s="38"/>
      <c r="U29" s="38"/>
      <c r="V29" s="38"/>
      <c r="W29" s="76"/>
      <c r="X29" s="77"/>
      <c r="Y29" s="76"/>
      <c r="Z29" s="38"/>
      <c r="AA29" s="38"/>
      <c r="AB29" s="38"/>
      <c r="AC29" s="76"/>
      <c r="AD29" s="77"/>
      <c r="AE29" s="76"/>
      <c r="AF29" s="55"/>
      <c r="AG29" s="524"/>
      <c r="AH29" s="55"/>
      <c r="AI29" s="71"/>
      <c r="AJ29" s="53"/>
      <c r="AK29" s="71"/>
      <c r="AL29" s="72"/>
      <c r="AM29" s="73"/>
      <c r="AN29" s="73"/>
      <c r="AO29" s="73"/>
      <c r="AP29" s="74"/>
      <c r="AQ29" s="73"/>
      <c r="AR29" s="75"/>
    </row>
    <row r="30" spans="2:42" s="5" customFormat="1" ht="23.25">
      <c r="B30" s="60"/>
      <c r="C30" s="60"/>
      <c r="D30" s="60"/>
      <c r="E30" s="60"/>
      <c r="F30" s="60"/>
      <c r="G30" s="623" t="s">
        <v>97</v>
      </c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ht="6" customHeight="1"/>
    <row r="32" spans="18:31" ht="18">
      <c r="R32" s="51"/>
      <c r="Z32" s="634" t="s">
        <v>19</v>
      </c>
      <c r="AA32" s="634"/>
      <c r="AB32" s="634"/>
      <c r="AC32" s="41"/>
      <c r="AD32" s="41"/>
      <c r="AE32" s="41"/>
    </row>
    <row r="33" spans="7:31" ht="20.25">
      <c r="G33" s="1" t="s">
        <v>12</v>
      </c>
      <c r="H33" s="633" t="str">
        <f>IF(AR$10=1,A$10,IF(AR$13=1,A$13,IF(AR$16=1,A$16,IF(AR$19=1,A$19,IF(AR$22=1,A$22,"")))))</f>
        <v>TSV Essel</v>
      </c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Z33" s="127">
        <f>IF($AR$10=1,AI$12,IF($AR$13=1,AI$15,IF($AR$16=1,AI$18,IF($AR$19=1,AI$21,IF($AR$22=1,AI$24,"")))))</f>
        <v>7</v>
      </c>
      <c r="AA33" s="127" t="s">
        <v>10</v>
      </c>
      <c r="AB33" s="127">
        <f>IF($AR$10=1,AK$12,IF($AR$13=1,AK$15,IF($AR$16=1,AK$18,IF($AR$19=1,AK$21,IF($AR$22=1,AK$24,"")))))</f>
        <v>1</v>
      </c>
      <c r="AC33" s="41"/>
      <c r="AD33" s="41"/>
      <c r="AE33" s="41"/>
    </row>
    <row r="34" spans="7:31" ht="20.25">
      <c r="G34" s="1" t="s">
        <v>11</v>
      </c>
      <c r="H34" s="633" t="str">
        <f>IF(AR$10=2,A$10,IF(AR$13=2,A$13,IF(AR$16=2,A$16,IF(AR$19=2,A$19,IF(AR$22=2,A$22,"")))))</f>
        <v>TV Herrnwahltann</v>
      </c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Z34" s="127">
        <f>IF($AR$10=2,AI$12,IF($AR$13=2,AI$15,IF($AR$16=2,AI$18,IF($AR$19=2,AI$21,IF($AR$22=2,AI$24,"")))))</f>
        <v>6</v>
      </c>
      <c r="AA34" s="127" t="s">
        <v>10</v>
      </c>
      <c r="AB34" s="127">
        <f>IF($AR$10=2,AK$12,IF($AR$13=2,AK$15,IF($AR$16=2,AK$18,IF($AR$19=2,AK$21,IF($AR$22=2,AK$24,"")))))</f>
        <v>2</v>
      </c>
      <c r="AC34" s="41"/>
      <c r="AD34" s="41"/>
      <c r="AE34" s="41"/>
    </row>
    <row r="35" spans="7:31" ht="20.25">
      <c r="G35" s="1" t="s">
        <v>13</v>
      </c>
      <c r="H35" s="633" t="str">
        <f>IF(AR$10=3,A$10,IF(AR$13=3,A$13,IF(AR$16=3,A$16,IF(AR$19=3,A$19,IF(AR$22=3,A$22,"")))))</f>
        <v>TSV Breitenberg</v>
      </c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Z35" s="127">
        <f>IF($AR$10=3,AI$12,IF($AR$13=3,AI$15,IF($AR$16=3,AI$18,IF($AR$19=3,AI$21,IF($AR$22=3,AI$24,"")))))</f>
        <v>5</v>
      </c>
      <c r="AA35" s="127" t="s">
        <v>10</v>
      </c>
      <c r="AB35" s="127">
        <f>IF($AR$10=3,AK$12,IF($AR$13=3,AK$15,IF($AR$16=3,AK$18,IF($AR$19=3,AK$21,IF($AR$22=3,AK$24,"")))))</f>
        <v>3</v>
      </c>
      <c r="AC35" s="41"/>
      <c r="AD35" s="41"/>
      <c r="AE35" s="41"/>
    </row>
    <row r="36" spans="7:44" ht="20.25">
      <c r="G36" s="1" t="s">
        <v>26</v>
      </c>
      <c r="H36" s="633" t="str">
        <f>IF(AR$10=4,A$10,IF(AR$13=4,A$13,IF(AR$16=4,A$16,IF(AR$19=4,A$19,IF(AR$22=4,A$22,"")))))</f>
        <v>TuS Wickrath</v>
      </c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Z36" s="127">
        <f>IF($AR$10=4,AI$12,IF($AR$13=4,AI$15,IF($AR$16=4,AI$18,IF($AR$19=4,AI$21,IF($AR$22=4,AI$24,"")))))</f>
        <v>2</v>
      </c>
      <c r="AA36" s="127" t="s">
        <v>10</v>
      </c>
      <c r="AB36" s="127">
        <f>IF($AR$10=4,AK$12,IF($AR$13=4,AK$15,IF($AR$16=4,AK$18,IF($AR$19=4,AK$21,IF($AR$22=4,AK$24,"")))))</f>
        <v>6</v>
      </c>
      <c r="AC36" s="525"/>
      <c r="AD36" s="525"/>
      <c r="AE36" s="525"/>
      <c r="AK36" s="5"/>
      <c r="AL36" s="5"/>
      <c r="AM36" s="5"/>
      <c r="AN36" s="5"/>
      <c r="AO36" s="5"/>
      <c r="AP36" s="5"/>
      <c r="AQ36" s="5"/>
      <c r="AR36" s="5"/>
    </row>
    <row r="37" spans="7:28" ht="20.25">
      <c r="G37" s="1" t="s">
        <v>27</v>
      </c>
      <c r="H37" s="633" t="str">
        <f>IF(AR$10=5,A$10,IF(AR$13=5,A$13,IF(AR$16=5,A$16,IF(AR$19=5,A$19,IF(AR$22=5,A$22,"")))))</f>
        <v>TV Huntlosen</v>
      </c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Z37" s="127">
        <f>IF($AR$10=5,AI$12,IF($AR$13=5,AI$15,IF($AR$16=5,AI$18,IF($AR$19=5,AI$21,IF($AR$22=5,AI$24,"")))))</f>
        <v>0</v>
      </c>
      <c r="AA37" s="127" t="s">
        <v>10</v>
      </c>
      <c r="AB37" s="127">
        <f>IF($AR$10=5,AK$12,IF($AR$13=5,AK$15,IF($AR$16=5,AK$18,IF($AR$19=5,AK$21,IF($AR$22=5,AK$24,"")))))</f>
        <v>8</v>
      </c>
    </row>
  </sheetData>
  <sheetProtection/>
  <mergeCells count="52">
    <mergeCell ref="AR22:AR24"/>
    <mergeCell ref="AF24:AH24"/>
    <mergeCell ref="AI9:AK9"/>
    <mergeCell ref="T7:Y9"/>
    <mergeCell ref="AF15:AH15"/>
    <mergeCell ref="AR16:AR18"/>
    <mergeCell ref="AF18:AH18"/>
    <mergeCell ref="AR19:AR21"/>
    <mergeCell ref="AF21:AH21"/>
    <mergeCell ref="AR10:AR12"/>
    <mergeCell ref="AR13:AR15"/>
    <mergeCell ref="AB4:AH4"/>
    <mergeCell ref="T5:AP5"/>
    <mergeCell ref="T6:Y6"/>
    <mergeCell ref="AF12:AH12"/>
    <mergeCell ref="AF7:AH7"/>
    <mergeCell ref="AR7:AR9"/>
    <mergeCell ref="AF8:AH8"/>
    <mergeCell ref="AF9:AH9"/>
    <mergeCell ref="H6:S6"/>
    <mergeCell ref="H7:M9"/>
    <mergeCell ref="N7:S9"/>
    <mergeCell ref="Z7:AE9"/>
    <mergeCell ref="T4:Z4"/>
    <mergeCell ref="D4:N4"/>
    <mergeCell ref="A5:P5"/>
    <mergeCell ref="A7:A9"/>
    <mergeCell ref="C1:AH1"/>
    <mergeCell ref="C3:AH3"/>
    <mergeCell ref="N16:S18"/>
    <mergeCell ref="A10:A12"/>
    <mergeCell ref="B10:D10"/>
    <mergeCell ref="E10:G10"/>
    <mergeCell ref="A16:A18"/>
    <mergeCell ref="B7:G9"/>
    <mergeCell ref="A13:A15"/>
    <mergeCell ref="H13:M15"/>
    <mergeCell ref="E11:G11"/>
    <mergeCell ref="B12:D12"/>
    <mergeCell ref="E12:G12"/>
    <mergeCell ref="A19:A21"/>
    <mergeCell ref="A22:A24"/>
    <mergeCell ref="Z22:AE24"/>
    <mergeCell ref="T19:Y21"/>
    <mergeCell ref="B11:D11"/>
    <mergeCell ref="H36:S36"/>
    <mergeCell ref="H37:S37"/>
    <mergeCell ref="G30:AC30"/>
    <mergeCell ref="Z32:AB32"/>
    <mergeCell ref="H33:S33"/>
    <mergeCell ref="H34:S34"/>
    <mergeCell ref="H35:S35"/>
  </mergeCells>
  <printOptions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9" scale="87" r:id="rId2"/>
  <colBreaks count="1" manualBreakCount="1">
    <brk id="5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2"/>
  <sheetViews>
    <sheetView zoomScalePageLayoutView="0" workbookViewId="0" topLeftCell="A30">
      <selection activeCell="I34" sqref="I34"/>
    </sheetView>
  </sheetViews>
  <sheetFormatPr defaultColWidth="3.7109375" defaultRowHeight="12.75"/>
  <cols>
    <col min="1" max="3" width="3.7109375" style="56" customWidth="1"/>
    <col min="4" max="4" width="3.7109375" style="57" hidden="1" customWidth="1"/>
    <col min="5" max="20" width="3.7109375" style="56" customWidth="1"/>
    <col min="21" max="21" width="3.7109375" style="57" hidden="1" customWidth="1"/>
    <col min="22" max="35" width="3.7109375" style="56" customWidth="1"/>
    <col min="36" max="37" width="3.7109375" style="0" customWidth="1"/>
    <col min="38" max="38" width="7.140625" style="0" bestFit="1" customWidth="1"/>
    <col min="39" max="40" width="3.7109375" style="0" hidden="1" customWidth="1"/>
  </cols>
  <sheetData>
    <row r="1" spans="1:35" ht="30" customHeight="1" thickTop="1">
      <c r="A1" s="288"/>
      <c r="B1" s="289"/>
      <c r="C1" s="289"/>
      <c r="D1" s="289"/>
      <c r="E1" s="289"/>
      <c r="F1" s="734" t="s">
        <v>14</v>
      </c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289"/>
      <c r="AF1" s="289"/>
      <c r="AG1" s="289"/>
      <c r="AH1" s="289"/>
      <c r="AI1" s="290"/>
    </row>
    <row r="2" spans="1:35" ht="30" customHeight="1" thickBot="1">
      <c r="A2" s="291"/>
      <c r="B2" s="292"/>
      <c r="C2" s="292"/>
      <c r="D2" s="293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3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4"/>
    </row>
    <row r="3" spans="1:44" ht="33.75" customHeight="1" thickBot="1" thickTop="1">
      <c r="A3" s="735" t="str">
        <f>'Spielplan Sa'!A1</f>
        <v>Deutsche Meisterschaft der weiblichen Jugend U 12 im Feldfaustball 2016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7"/>
      <c r="AM3" s="724"/>
      <c r="AN3" s="724"/>
      <c r="AO3" s="724"/>
      <c r="AP3" s="724"/>
      <c r="AQ3" s="724"/>
      <c r="AR3" s="49"/>
    </row>
    <row r="4" spans="1:44" ht="33.75" customHeight="1" thickBot="1" thickTop="1">
      <c r="A4" s="725" t="str">
        <f>'Spielplan Sa'!A3</f>
        <v>Dörnberg</v>
      </c>
      <c r="B4" s="726"/>
      <c r="C4" s="726"/>
      <c r="D4" s="726"/>
      <c r="E4" s="726"/>
      <c r="F4" s="726"/>
      <c r="G4" s="726"/>
      <c r="H4" s="726"/>
      <c r="I4" s="727"/>
      <c r="J4" s="728"/>
      <c r="K4" s="729"/>
      <c r="L4" s="729"/>
      <c r="M4" s="729"/>
      <c r="N4" s="295"/>
      <c r="O4" s="730"/>
      <c r="P4" s="730"/>
      <c r="Q4" s="731"/>
      <c r="R4" s="296"/>
      <c r="S4" s="732" t="s">
        <v>84</v>
      </c>
      <c r="T4" s="732"/>
      <c r="U4" s="732"/>
      <c r="V4" s="732"/>
      <c r="W4" s="732"/>
      <c r="X4" s="297"/>
      <c r="Y4" s="726" t="str">
        <f>'Spielplan Sa'!F3</f>
        <v>TV Dörnberg</v>
      </c>
      <c r="Z4" s="726"/>
      <c r="AA4" s="726"/>
      <c r="AB4" s="726"/>
      <c r="AC4" s="726"/>
      <c r="AD4" s="726"/>
      <c r="AE4" s="726"/>
      <c r="AF4" s="726"/>
      <c r="AG4" s="726"/>
      <c r="AH4" s="726"/>
      <c r="AI4" s="733"/>
      <c r="AM4" s="724"/>
      <c r="AN4" s="724"/>
      <c r="AO4" s="724"/>
      <c r="AP4" s="724"/>
      <c r="AQ4" s="724"/>
      <c r="AR4" s="49"/>
    </row>
    <row r="5" spans="1:44" ht="30" customHeight="1" thickTop="1">
      <c r="A5" s="298" t="s">
        <v>43</v>
      </c>
      <c r="B5" s="299"/>
      <c r="C5" s="299"/>
      <c r="D5" s="300"/>
      <c r="E5" s="301"/>
      <c r="F5" s="697" t="str">
        <f>IF(VLOOKUP(AL5,PlanS,AM5,FALSE)="","",(VLOOKUP(AL5,PlanS,AM5,FALSE)))</f>
        <v>Finale</v>
      </c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9"/>
      <c r="R5" s="302" t="s">
        <v>44</v>
      </c>
      <c r="S5" s="299"/>
      <c r="T5" s="299"/>
      <c r="U5" s="300"/>
      <c r="V5" s="301"/>
      <c r="W5" s="740">
        <f>IF(VLOOKUP(AL5,PlanS,AN5,FALSE)="","",(VLOOKUP(AL5,PlanS,AN5,FALSE)))</f>
        <v>42617</v>
      </c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2"/>
      <c r="AL5" s="393">
        <v>80</v>
      </c>
      <c r="AM5" s="58">
        <v>4</v>
      </c>
      <c r="AN5" s="49">
        <v>2</v>
      </c>
      <c r="AO5" s="49"/>
      <c r="AP5" s="49"/>
      <c r="AQ5" s="49"/>
      <c r="AR5" s="49"/>
    </row>
    <row r="6" spans="1:44" ht="30" customHeight="1">
      <c r="A6" s="303" t="s">
        <v>45</v>
      </c>
      <c r="B6" s="143"/>
      <c r="C6" s="143"/>
      <c r="D6" s="304"/>
      <c r="E6" s="141"/>
      <c r="F6" s="743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5"/>
      <c r="R6" s="305" t="s">
        <v>46</v>
      </c>
      <c r="S6" s="143"/>
      <c r="T6" s="143"/>
      <c r="U6" s="304"/>
      <c r="V6" s="141"/>
      <c r="W6" s="746"/>
      <c r="X6" s="747"/>
      <c r="Y6" s="747"/>
      <c r="Z6" s="306" t="s">
        <v>47</v>
      </c>
      <c r="AA6" s="161"/>
      <c r="AB6" s="307"/>
      <c r="AC6" s="307"/>
      <c r="AD6" s="307"/>
      <c r="AE6" s="308"/>
      <c r="AF6" s="308"/>
      <c r="AG6" s="161"/>
      <c r="AH6" s="161"/>
      <c r="AI6" s="309"/>
      <c r="AL6" s="396">
        <f aca="true" t="shared" si="0" ref="AL6:AL13">AL5</f>
        <v>80</v>
      </c>
      <c r="AM6" s="397"/>
      <c r="AN6" s="397"/>
      <c r="AO6" s="26"/>
      <c r="AP6" s="49"/>
      <c r="AQ6" s="49"/>
      <c r="AR6" s="49"/>
    </row>
    <row r="7" spans="1:44" ht="30" customHeight="1">
      <c r="A7" s="303" t="s">
        <v>48</v>
      </c>
      <c r="B7" s="143"/>
      <c r="C7" s="143"/>
      <c r="D7" s="304"/>
      <c r="E7" s="141"/>
      <c r="F7" s="748" t="str">
        <f aca="true" t="shared" si="1" ref="F7:F12">IF(VLOOKUP(AL7,PlanS,AM7,FALSE)="","",(VLOOKUP(AL7,PlanS,AM7,FALSE)))</f>
        <v>weiblich U12</v>
      </c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50"/>
      <c r="R7" s="305" t="s">
        <v>49</v>
      </c>
      <c r="S7" s="143"/>
      <c r="T7" s="143"/>
      <c r="U7" s="304"/>
      <c r="V7" s="141"/>
      <c r="W7" s="695">
        <f>IF(VLOOKUP(AL7,PlanS,AN7,FALSE)="","",(VLOOKUP(AL7,PlanS,AN7,FALSE)))</f>
        <v>26</v>
      </c>
      <c r="X7" s="696"/>
      <c r="Y7" s="310"/>
      <c r="Z7" s="310"/>
      <c r="AA7" s="310"/>
      <c r="AB7" s="310"/>
      <c r="AC7" s="310"/>
      <c r="AD7" s="310"/>
      <c r="AE7" s="310"/>
      <c r="AF7" s="311"/>
      <c r="AG7" s="311"/>
      <c r="AH7" s="311"/>
      <c r="AI7" s="312"/>
      <c r="AL7" s="396">
        <f t="shared" si="0"/>
        <v>80</v>
      </c>
      <c r="AM7" s="397">
        <v>3</v>
      </c>
      <c r="AN7" s="397">
        <v>5</v>
      </c>
      <c r="AO7" s="397"/>
      <c r="AP7" s="49"/>
      <c r="AQ7" s="49"/>
      <c r="AR7" s="49"/>
    </row>
    <row r="8" spans="1:44" ht="18" customHeight="1">
      <c r="A8" s="682" t="s">
        <v>50</v>
      </c>
      <c r="B8" s="683"/>
      <c r="C8" s="683"/>
      <c r="D8" s="683"/>
      <c r="E8" s="684"/>
      <c r="F8" s="707" t="str">
        <f t="shared" si="1"/>
        <v>Schiedsrichter</v>
      </c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688" t="s">
        <v>51</v>
      </c>
      <c r="S8" s="689"/>
      <c r="T8" s="689"/>
      <c r="U8" s="689"/>
      <c r="V8" s="690"/>
      <c r="W8" s="700">
        <f>IF(VLOOKUP(AL9,PlanS,AN9,FALSE)="","",(VLOOKUP(AL9,PlanS,AN9,FALSE)))</f>
        <v>80</v>
      </c>
      <c r="X8" s="701"/>
      <c r="Y8" s="398"/>
      <c r="Z8" s="398"/>
      <c r="AA8" s="398"/>
      <c r="AB8" s="398"/>
      <c r="AC8" s="398"/>
      <c r="AD8" s="398"/>
      <c r="AE8" s="398"/>
      <c r="AF8" s="313"/>
      <c r="AG8" s="313"/>
      <c r="AH8" s="313"/>
      <c r="AI8" s="314"/>
      <c r="AL8" s="396">
        <f t="shared" si="0"/>
        <v>80</v>
      </c>
      <c r="AM8" s="397">
        <v>16</v>
      </c>
      <c r="AN8" s="397"/>
      <c r="AO8" s="397"/>
      <c r="AP8" s="49"/>
      <c r="AQ8" s="49"/>
      <c r="AR8" s="49"/>
    </row>
    <row r="9" spans="1:44" ht="24" customHeight="1">
      <c r="A9" s="685"/>
      <c r="B9" s="686"/>
      <c r="C9" s="686"/>
      <c r="D9" s="686"/>
      <c r="E9" s="687"/>
      <c r="F9" s="721" t="str">
        <f t="shared" si="1"/>
        <v> </v>
      </c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3"/>
      <c r="R9" s="688"/>
      <c r="S9" s="689"/>
      <c r="T9" s="689"/>
      <c r="U9" s="689"/>
      <c r="V9" s="690"/>
      <c r="W9" s="702"/>
      <c r="X9" s="703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400"/>
      <c r="AL9" s="396">
        <f t="shared" si="0"/>
        <v>80</v>
      </c>
      <c r="AM9" s="397">
        <v>12</v>
      </c>
      <c r="AN9" s="397">
        <v>7</v>
      </c>
      <c r="AO9" s="397"/>
      <c r="AP9" s="49"/>
      <c r="AQ9" s="49"/>
      <c r="AR9" s="49"/>
    </row>
    <row r="10" spans="1:44" ht="18" customHeight="1">
      <c r="A10" s="682" t="s">
        <v>52</v>
      </c>
      <c r="B10" s="683"/>
      <c r="C10" s="683"/>
      <c r="D10" s="683"/>
      <c r="E10" s="684"/>
      <c r="F10" s="707" t="str">
        <f t="shared" si="1"/>
        <v>Schiedsrichter</v>
      </c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10" t="s">
        <v>53</v>
      </c>
      <c r="S10" s="711"/>
      <c r="T10" s="711"/>
      <c r="U10" s="711"/>
      <c r="V10" s="712"/>
      <c r="W10" s="700">
        <f>IF(VLOOKUP(AL11,PlanS,AN11,FALSE)="","",(VLOOKUP(AL11,PlanS,AN11,FALSE)))</f>
        <v>5</v>
      </c>
      <c r="X10" s="701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4"/>
      <c r="AL10" s="396">
        <f t="shared" si="0"/>
        <v>80</v>
      </c>
      <c r="AM10" s="115">
        <v>16</v>
      </c>
      <c r="AN10" s="397"/>
      <c r="AO10" s="397"/>
      <c r="AP10" s="49"/>
      <c r="AQ10" s="49"/>
      <c r="AR10" s="49"/>
    </row>
    <row r="11" spans="1:44" ht="24" customHeight="1" thickBot="1">
      <c r="A11" s="704"/>
      <c r="B11" s="705"/>
      <c r="C11" s="705"/>
      <c r="D11" s="705"/>
      <c r="E11" s="706"/>
      <c r="F11" s="718" t="str">
        <f t="shared" si="1"/>
        <v> </v>
      </c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20"/>
      <c r="R11" s="713"/>
      <c r="S11" s="714"/>
      <c r="T11" s="714"/>
      <c r="U11" s="714"/>
      <c r="V11" s="715"/>
      <c r="W11" s="716"/>
      <c r="X11" s="717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2"/>
      <c r="AL11" s="396">
        <f t="shared" si="0"/>
        <v>80</v>
      </c>
      <c r="AM11" s="115">
        <v>12</v>
      </c>
      <c r="AN11" s="115">
        <v>6</v>
      </c>
      <c r="AO11" s="397"/>
      <c r="AP11" s="49"/>
      <c r="AQ11" s="49"/>
      <c r="AR11" s="49"/>
    </row>
    <row r="12" spans="1:44" ht="24" customHeight="1" thickBot="1">
      <c r="A12" s="403" t="s">
        <v>54</v>
      </c>
      <c r="B12" s="404"/>
      <c r="C12" s="404"/>
      <c r="D12" s="315"/>
      <c r="E12" s="404"/>
      <c r="F12" s="738" t="str">
        <f t="shared" si="1"/>
        <v>Sieger Spiel 73</v>
      </c>
      <c r="G12" s="738"/>
      <c r="H12" s="738"/>
      <c r="I12" s="738"/>
      <c r="J12" s="738"/>
      <c r="K12" s="738"/>
      <c r="L12" s="738"/>
      <c r="M12" s="738"/>
      <c r="N12" s="738"/>
      <c r="O12" s="739"/>
      <c r="P12" s="405" t="s">
        <v>55</v>
      </c>
      <c r="Q12" s="406" t="s">
        <v>56</v>
      </c>
      <c r="R12" s="407" t="s">
        <v>57</v>
      </c>
      <c r="S12" s="404"/>
      <c r="T12" s="404"/>
      <c r="U12" s="315"/>
      <c r="V12" s="404"/>
      <c r="W12" s="738" t="str">
        <f>IF(VLOOKUP(AL12,PlanS,AN12,FALSE)="","",(VLOOKUP(AL12,PlanS,AN12,FALSE)))</f>
        <v>Sieger Spiel 75</v>
      </c>
      <c r="X12" s="738"/>
      <c r="Y12" s="738"/>
      <c r="Z12" s="738"/>
      <c r="AA12" s="738"/>
      <c r="AB12" s="738"/>
      <c r="AC12" s="738"/>
      <c r="AD12" s="738"/>
      <c r="AE12" s="738"/>
      <c r="AF12" s="738"/>
      <c r="AG12" s="739"/>
      <c r="AH12" s="405" t="s">
        <v>55</v>
      </c>
      <c r="AI12" s="408" t="s">
        <v>56</v>
      </c>
      <c r="AL12" s="396">
        <f t="shared" si="0"/>
        <v>80</v>
      </c>
      <c r="AM12" s="115">
        <v>13</v>
      </c>
      <c r="AN12" s="115">
        <v>15</v>
      </c>
      <c r="AO12" s="397"/>
      <c r="AP12" s="49"/>
      <c r="AQ12" s="49"/>
      <c r="AR12" s="49"/>
    </row>
    <row r="13" spans="1:44" ht="30" customHeight="1" thickBot="1">
      <c r="A13" s="691" t="str">
        <f>IF(VLOOKUP(AL13,PlanS,AM13,FALSE)="","",(VLOOKUP(AL13,PlanS,AM13,FALSE)))</f>
        <v>TSV Essel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3"/>
      <c r="P13" s="409"/>
      <c r="Q13" s="410"/>
      <c r="R13" s="694" t="str">
        <f>IF(VLOOKUP(AL13,PlanS,AN13,FALSE)="","",(VLOOKUP(AL13,PlanS,AN13,FALSE)))</f>
        <v>SV Düdenbüttel</v>
      </c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3"/>
      <c r="AH13" s="411"/>
      <c r="AI13" s="412"/>
      <c r="AL13" s="396">
        <f t="shared" si="0"/>
        <v>80</v>
      </c>
      <c r="AM13" s="397">
        <v>8</v>
      </c>
      <c r="AN13" s="397">
        <v>10</v>
      </c>
      <c r="AO13" s="397"/>
      <c r="AP13" s="49"/>
      <c r="AQ13" s="49"/>
      <c r="AR13" s="49"/>
    </row>
    <row r="14" spans="1:43" ht="18" customHeight="1" thickBot="1">
      <c r="A14" s="413" t="s">
        <v>58</v>
      </c>
      <c r="B14" s="414" t="s">
        <v>59</v>
      </c>
      <c r="C14" s="415" t="s">
        <v>60</v>
      </c>
      <c r="D14" s="316"/>
      <c r="E14" s="416" t="s">
        <v>61</v>
      </c>
      <c r="F14" s="417"/>
      <c r="G14" s="417"/>
      <c r="H14" s="417"/>
      <c r="I14" s="417"/>
      <c r="J14" s="417"/>
      <c r="K14" s="417"/>
      <c r="L14" s="417"/>
      <c r="M14" s="417"/>
      <c r="N14" s="417"/>
      <c r="O14" s="418"/>
      <c r="P14" s="419"/>
      <c r="Q14" s="420"/>
      <c r="R14" s="421" t="s">
        <v>58</v>
      </c>
      <c r="S14" s="414" t="s">
        <v>59</v>
      </c>
      <c r="T14" s="415" t="s">
        <v>60</v>
      </c>
      <c r="U14" s="316"/>
      <c r="V14" s="422" t="s">
        <v>61</v>
      </c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4"/>
      <c r="AH14" s="419"/>
      <c r="AI14" s="412"/>
      <c r="AN14" s="397"/>
      <c r="AO14" s="397"/>
      <c r="AP14" s="49"/>
      <c r="AQ14" s="49"/>
    </row>
    <row r="15" spans="1:43" s="59" customFormat="1" ht="18" customHeight="1" hidden="1">
      <c r="A15" s="425"/>
      <c r="B15" s="426"/>
      <c r="C15" s="427"/>
      <c r="D15" s="316"/>
      <c r="E15" s="317" t="e">
        <v>#N/A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9"/>
      <c r="R15" s="430"/>
      <c r="S15" s="426"/>
      <c r="T15" s="427"/>
      <c r="U15" s="316"/>
      <c r="V15" s="317" t="e">
        <v>#N/A</v>
      </c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31"/>
      <c r="AN15" s="49"/>
      <c r="AO15" s="49"/>
      <c r="AP15" s="49"/>
      <c r="AQ15" s="49"/>
    </row>
    <row r="16" spans="1:43" ht="24.75" customHeight="1">
      <c r="A16" s="318"/>
      <c r="B16" s="319"/>
      <c r="C16" s="320"/>
      <c r="D16" s="321"/>
      <c r="E16" s="669"/>
      <c r="F16" s="670"/>
      <c r="G16" s="670"/>
      <c r="H16" s="670"/>
      <c r="I16" s="670"/>
      <c r="J16" s="670"/>
      <c r="K16" s="670"/>
      <c r="L16" s="670"/>
      <c r="M16" s="670"/>
      <c r="N16" s="670"/>
      <c r="O16" s="671"/>
      <c r="P16" s="322"/>
      <c r="Q16" s="320"/>
      <c r="R16" s="323"/>
      <c r="S16" s="319"/>
      <c r="T16" s="320"/>
      <c r="U16" s="321"/>
      <c r="V16" s="669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1"/>
      <c r="AH16" s="324"/>
      <c r="AI16" s="325"/>
      <c r="AN16" s="49"/>
      <c r="AO16" s="49"/>
      <c r="AP16" s="49"/>
      <c r="AQ16" s="49"/>
    </row>
    <row r="17" spans="1:35" ht="24.75" customHeight="1">
      <c r="A17" s="326"/>
      <c r="B17" s="327"/>
      <c r="C17" s="328"/>
      <c r="D17" s="304"/>
      <c r="E17" s="659"/>
      <c r="F17" s="660"/>
      <c r="G17" s="660"/>
      <c r="H17" s="660"/>
      <c r="I17" s="660"/>
      <c r="J17" s="660"/>
      <c r="K17" s="660"/>
      <c r="L17" s="660"/>
      <c r="M17" s="660"/>
      <c r="N17" s="660"/>
      <c r="O17" s="661"/>
      <c r="P17" s="329"/>
      <c r="Q17" s="330"/>
      <c r="R17" s="331"/>
      <c r="S17" s="327"/>
      <c r="T17" s="328"/>
      <c r="U17" s="304"/>
      <c r="V17" s="659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1"/>
      <c r="AH17" s="329"/>
      <c r="AI17" s="332"/>
    </row>
    <row r="18" spans="1:35" ht="24.75" customHeight="1">
      <c r="A18" s="326"/>
      <c r="B18" s="327"/>
      <c r="C18" s="333"/>
      <c r="D18" s="304"/>
      <c r="E18" s="659"/>
      <c r="F18" s="660"/>
      <c r="G18" s="660"/>
      <c r="H18" s="660"/>
      <c r="I18" s="660"/>
      <c r="J18" s="660"/>
      <c r="K18" s="660"/>
      <c r="L18" s="660"/>
      <c r="M18" s="660"/>
      <c r="N18" s="660"/>
      <c r="O18" s="661"/>
      <c r="P18" s="334"/>
      <c r="Q18" s="330"/>
      <c r="R18" s="331"/>
      <c r="S18" s="327"/>
      <c r="T18" s="328"/>
      <c r="U18" s="304"/>
      <c r="V18" s="659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1"/>
      <c r="AH18" s="329"/>
      <c r="AI18" s="332"/>
    </row>
    <row r="19" spans="1:35" ht="24.75" customHeight="1">
      <c r="A19" s="326"/>
      <c r="B19" s="327"/>
      <c r="C19" s="335"/>
      <c r="D19" s="304"/>
      <c r="E19" s="659"/>
      <c r="F19" s="660"/>
      <c r="G19" s="660"/>
      <c r="H19" s="660"/>
      <c r="I19" s="660"/>
      <c r="J19" s="660"/>
      <c r="K19" s="660"/>
      <c r="L19" s="660"/>
      <c r="M19" s="660"/>
      <c r="N19" s="660"/>
      <c r="O19" s="661"/>
      <c r="P19" s="334"/>
      <c r="Q19" s="330"/>
      <c r="R19" s="331"/>
      <c r="S19" s="327"/>
      <c r="T19" s="328"/>
      <c r="U19" s="304"/>
      <c r="V19" s="659"/>
      <c r="W19" s="660"/>
      <c r="X19" s="660"/>
      <c r="Y19" s="660"/>
      <c r="Z19" s="660"/>
      <c r="AA19" s="660"/>
      <c r="AB19" s="660"/>
      <c r="AC19" s="660"/>
      <c r="AD19" s="660"/>
      <c r="AE19" s="660"/>
      <c r="AF19" s="660"/>
      <c r="AG19" s="661"/>
      <c r="AH19" s="329"/>
      <c r="AI19" s="332"/>
    </row>
    <row r="20" spans="1:35" ht="24.75" customHeight="1">
      <c r="A20" s="326"/>
      <c r="B20" s="327"/>
      <c r="C20" s="336"/>
      <c r="D20" s="304"/>
      <c r="E20" s="659"/>
      <c r="F20" s="660"/>
      <c r="G20" s="660"/>
      <c r="H20" s="660"/>
      <c r="I20" s="660"/>
      <c r="J20" s="660"/>
      <c r="K20" s="660"/>
      <c r="L20" s="660"/>
      <c r="M20" s="660"/>
      <c r="N20" s="660"/>
      <c r="O20" s="661"/>
      <c r="P20" s="337"/>
      <c r="Q20" s="330"/>
      <c r="R20" s="331"/>
      <c r="S20" s="327"/>
      <c r="T20" s="328"/>
      <c r="U20" s="304"/>
      <c r="V20" s="659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1"/>
      <c r="AH20" s="329"/>
      <c r="AI20" s="332"/>
    </row>
    <row r="21" spans="1:35" ht="24.75" customHeight="1">
      <c r="A21" s="326"/>
      <c r="B21" s="327"/>
      <c r="C21" s="335"/>
      <c r="D21" s="304"/>
      <c r="E21" s="659"/>
      <c r="F21" s="660"/>
      <c r="G21" s="660"/>
      <c r="H21" s="660"/>
      <c r="I21" s="660"/>
      <c r="J21" s="660"/>
      <c r="K21" s="660"/>
      <c r="L21" s="660"/>
      <c r="M21" s="660"/>
      <c r="N21" s="660"/>
      <c r="O21" s="661"/>
      <c r="P21" s="334"/>
      <c r="Q21" s="330"/>
      <c r="R21" s="331"/>
      <c r="S21" s="327"/>
      <c r="T21" s="328"/>
      <c r="U21" s="304"/>
      <c r="V21" s="659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1"/>
      <c r="AH21" s="329"/>
      <c r="AI21" s="332"/>
    </row>
    <row r="22" spans="1:35" ht="24.75" customHeight="1">
      <c r="A22" s="326"/>
      <c r="B22" s="327"/>
      <c r="C22" s="335"/>
      <c r="D22" s="304"/>
      <c r="E22" s="659"/>
      <c r="F22" s="660"/>
      <c r="G22" s="660"/>
      <c r="H22" s="660"/>
      <c r="I22" s="660"/>
      <c r="J22" s="660"/>
      <c r="K22" s="660"/>
      <c r="L22" s="660"/>
      <c r="M22" s="660"/>
      <c r="N22" s="660"/>
      <c r="O22" s="661"/>
      <c r="P22" s="334"/>
      <c r="Q22" s="330"/>
      <c r="R22" s="331"/>
      <c r="S22" s="327"/>
      <c r="T22" s="328"/>
      <c r="U22" s="304"/>
      <c r="V22" s="659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1"/>
      <c r="AH22" s="329"/>
      <c r="AI22" s="332"/>
    </row>
    <row r="23" spans="1:35" ht="24.75" customHeight="1">
      <c r="A23" s="326"/>
      <c r="B23" s="327"/>
      <c r="C23" s="335"/>
      <c r="D23" s="304"/>
      <c r="E23" s="659"/>
      <c r="F23" s="660"/>
      <c r="G23" s="660"/>
      <c r="H23" s="660"/>
      <c r="I23" s="660"/>
      <c r="J23" s="660"/>
      <c r="K23" s="660"/>
      <c r="L23" s="660"/>
      <c r="M23" s="660"/>
      <c r="N23" s="660"/>
      <c r="O23" s="661"/>
      <c r="P23" s="334"/>
      <c r="Q23" s="330"/>
      <c r="R23" s="331"/>
      <c r="S23" s="327"/>
      <c r="T23" s="328"/>
      <c r="U23" s="304"/>
      <c r="V23" s="659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1"/>
      <c r="AH23" s="329"/>
      <c r="AI23" s="332"/>
    </row>
    <row r="24" spans="1:35" ht="24.75" customHeight="1">
      <c r="A24" s="326"/>
      <c r="B24" s="327"/>
      <c r="C24" s="335"/>
      <c r="D24" s="304"/>
      <c r="E24" s="659"/>
      <c r="F24" s="660"/>
      <c r="G24" s="660"/>
      <c r="H24" s="660"/>
      <c r="I24" s="660"/>
      <c r="J24" s="660"/>
      <c r="K24" s="660"/>
      <c r="L24" s="660"/>
      <c r="M24" s="660"/>
      <c r="N24" s="660"/>
      <c r="O24" s="661"/>
      <c r="P24" s="338"/>
      <c r="Q24" s="339"/>
      <c r="R24" s="331"/>
      <c r="S24" s="327"/>
      <c r="T24" s="340"/>
      <c r="U24" s="304"/>
      <c r="V24" s="659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1"/>
      <c r="AH24" s="341"/>
      <c r="AI24" s="342"/>
    </row>
    <row r="25" spans="1:35" ht="24.75" customHeight="1" thickBot="1">
      <c r="A25" s="326"/>
      <c r="B25" s="327"/>
      <c r="C25" s="335"/>
      <c r="D25" s="304"/>
      <c r="E25" s="659"/>
      <c r="F25" s="660"/>
      <c r="G25" s="660"/>
      <c r="H25" s="660"/>
      <c r="I25" s="660"/>
      <c r="J25" s="660"/>
      <c r="K25" s="660"/>
      <c r="L25" s="660"/>
      <c r="M25" s="660"/>
      <c r="N25" s="660"/>
      <c r="O25" s="661"/>
      <c r="P25" s="432"/>
      <c r="Q25" s="433"/>
      <c r="R25" s="343"/>
      <c r="S25" s="344"/>
      <c r="T25" s="345"/>
      <c r="U25" s="304"/>
      <c r="V25" s="662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4"/>
      <c r="AH25" s="346"/>
      <c r="AI25" s="347"/>
    </row>
    <row r="26" spans="1:35" ht="24.75" customHeight="1">
      <c r="A26" s="434" t="s">
        <v>62</v>
      </c>
      <c r="B26" s="435"/>
      <c r="C26" s="436"/>
      <c r="D26" s="304"/>
      <c r="E26" s="669"/>
      <c r="F26" s="670"/>
      <c r="G26" s="670"/>
      <c r="H26" s="670"/>
      <c r="I26" s="670"/>
      <c r="J26" s="670"/>
      <c r="K26" s="670"/>
      <c r="L26" s="670"/>
      <c r="M26" s="670"/>
      <c r="N26" s="670"/>
      <c r="O26" s="671"/>
      <c r="P26" s="437"/>
      <c r="Q26" s="438"/>
      <c r="R26" s="439" t="s">
        <v>62</v>
      </c>
      <c r="S26" s="435"/>
      <c r="T26" s="436"/>
      <c r="U26" s="304"/>
      <c r="V26" s="669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1"/>
      <c r="AH26" s="437"/>
      <c r="AI26" s="440"/>
    </row>
    <row r="27" spans="1:35" ht="24.75" customHeight="1" thickBot="1">
      <c r="A27" s="441" t="s">
        <v>63</v>
      </c>
      <c r="B27" s="442"/>
      <c r="C27" s="443"/>
      <c r="D27" s="304"/>
      <c r="E27" s="672"/>
      <c r="F27" s="673"/>
      <c r="G27" s="673"/>
      <c r="H27" s="673"/>
      <c r="I27" s="673"/>
      <c r="J27" s="673"/>
      <c r="K27" s="673"/>
      <c r="L27" s="673"/>
      <c r="M27" s="673"/>
      <c r="N27" s="673"/>
      <c r="O27" s="674"/>
      <c r="P27" s="432"/>
      <c r="Q27" s="444"/>
      <c r="R27" s="445" t="s">
        <v>63</v>
      </c>
      <c r="S27" s="442"/>
      <c r="T27" s="446"/>
      <c r="U27" s="304"/>
      <c r="V27" s="672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4"/>
      <c r="AH27" s="432"/>
      <c r="AI27" s="447"/>
    </row>
    <row r="28" spans="1:35" ht="18" customHeight="1" thickBot="1">
      <c r="A28" s="448" t="s">
        <v>64</v>
      </c>
      <c r="B28" s="348"/>
      <c r="C28" s="449"/>
      <c r="D28" s="350"/>
      <c r="E28" s="449"/>
      <c r="F28" s="449"/>
      <c r="G28" s="351"/>
      <c r="H28" s="352"/>
      <c r="I28" s="450" t="s">
        <v>65</v>
      </c>
      <c r="J28" s="353"/>
      <c r="K28" s="353"/>
      <c r="L28" s="349" t="s">
        <v>66</v>
      </c>
      <c r="M28" s="351"/>
      <c r="N28" s="353"/>
      <c r="O28" s="353"/>
      <c r="P28" s="353"/>
      <c r="Q28" s="354"/>
      <c r="R28" s="355"/>
      <c r="S28" s="356"/>
      <c r="T28" s="356"/>
      <c r="U28" s="357"/>
      <c r="V28" s="451" t="s">
        <v>67</v>
      </c>
      <c r="W28" s="451"/>
      <c r="X28" s="451"/>
      <c r="Y28" s="451"/>
      <c r="Z28" s="451" t="s">
        <v>68</v>
      </c>
      <c r="AA28" s="451"/>
      <c r="AB28" s="356"/>
      <c r="AC28" s="451" t="s">
        <v>66</v>
      </c>
      <c r="AD28" s="451"/>
      <c r="AE28" s="451"/>
      <c r="AF28" s="451"/>
      <c r="AG28" s="451"/>
      <c r="AH28" s="358"/>
      <c r="AI28" s="359"/>
    </row>
    <row r="29" spans="1:35" ht="18" customHeight="1" thickBot="1">
      <c r="A29" s="759" t="s">
        <v>69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1"/>
    </row>
    <row r="30" spans="1:35" ht="30" customHeight="1">
      <c r="A30" s="665" t="s">
        <v>12</v>
      </c>
      <c r="B30" s="666"/>
      <c r="C30" s="452" t="s">
        <v>68</v>
      </c>
      <c r="D30" s="360"/>
      <c r="E30" s="453">
        <v>1</v>
      </c>
      <c r="F30" s="361"/>
      <c r="G30" s="362"/>
      <c r="H30" s="362"/>
      <c r="I30" s="363">
        <v>2</v>
      </c>
      <c r="J30" s="364">
        <v>3</v>
      </c>
      <c r="K30" s="362"/>
      <c r="L30" s="362">
        <v>4</v>
      </c>
      <c r="M30" s="362">
        <v>5</v>
      </c>
      <c r="N30" s="363"/>
      <c r="O30" s="364">
        <v>6</v>
      </c>
      <c r="P30" s="362"/>
      <c r="Q30" s="362">
        <v>7</v>
      </c>
      <c r="R30" s="362"/>
      <c r="S30" s="363">
        <v>8</v>
      </c>
      <c r="T30" s="364">
        <v>9</v>
      </c>
      <c r="U30" s="454"/>
      <c r="V30" s="362">
        <v>10</v>
      </c>
      <c r="W30" s="362"/>
      <c r="X30" s="362">
        <v>11</v>
      </c>
      <c r="Y30" s="363"/>
      <c r="Z30" s="364"/>
      <c r="AA30" s="362"/>
      <c r="AB30" s="362"/>
      <c r="AC30" s="362"/>
      <c r="AD30" s="363"/>
      <c r="AE30" s="364"/>
      <c r="AF30" s="362"/>
      <c r="AG30" s="362"/>
      <c r="AH30" s="363"/>
      <c r="AI30" s="365"/>
    </row>
    <row r="31" spans="1:35" ht="30" customHeight="1" thickBot="1">
      <c r="A31" s="667" t="s">
        <v>9</v>
      </c>
      <c r="B31" s="668"/>
      <c r="C31" s="455" t="s">
        <v>66</v>
      </c>
      <c r="D31" s="366"/>
      <c r="E31" s="367"/>
      <c r="F31" s="368">
        <v>1</v>
      </c>
      <c r="G31" s="369">
        <v>2</v>
      </c>
      <c r="H31" s="369">
        <v>3</v>
      </c>
      <c r="I31" s="370"/>
      <c r="J31" s="371"/>
      <c r="K31" s="369">
        <v>4</v>
      </c>
      <c r="L31" s="369"/>
      <c r="M31" s="369"/>
      <c r="N31" s="370">
        <v>5</v>
      </c>
      <c r="O31" s="371"/>
      <c r="P31" s="369">
        <v>6</v>
      </c>
      <c r="Q31" s="369"/>
      <c r="R31" s="369">
        <v>7</v>
      </c>
      <c r="S31" s="370"/>
      <c r="T31" s="371"/>
      <c r="U31" s="456"/>
      <c r="V31" s="369"/>
      <c r="W31" s="369">
        <v>8</v>
      </c>
      <c r="X31" s="369"/>
      <c r="Y31" s="370"/>
      <c r="Z31" s="371"/>
      <c r="AA31" s="369"/>
      <c r="AB31" s="369"/>
      <c r="AC31" s="369"/>
      <c r="AD31" s="370"/>
      <c r="AE31" s="371"/>
      <c r="AF31" s="369"/>
      <c r="AG31" s="369"/>
      <c r="AH31" s="370"/>
      <c r="AI31" s="372"/>
    </row>
    <row r="32" spans="1:35" ht="30" customHeight="1">
      <c r="A32" s="665" t="s">
        <v>11</v>
      </c>
      <c r="B32" s="666"/>
      <c r="C32" s="452" t="s">
        <v>68</v>
      </c>
      <c r="D32" s="360"/>
      <c r="E32" s="373"/>
      <c r="F32" s="361"/>
      <c r="G32" s="362">
        <v>1</v>
      </c>
      <c r="H32" s="362"/>
      <c r="I32" s="363">
        <v>2</v>
      </c>
      <c r="J32" s="364">
        <v>3</v>
      </c>
      <c r="K32" s="362"/>
      <c r="L32" s="362">
        <v>4</v>
      </c>
      <c r="M32" s="362">
        <v>5</v>
      </c>
      <c r="N32" s="363">
        <v>6</v>
      </c>
      <c r="O32" s="364">
        <v>7</v>
      </c>
      <c r="P32" s="362"/>
      <c r="Q32" s="362">
        <v>8</v>
      </c>
      <c r="R32" s="362">
        <v>9</v>
      </c>
      <c r="S32" s="363"/>
      <c r="T32" s="364">
        <v>10</v>
      </c>
      <c r="U32" s="454"/>
      <c r="V32" s="362"/>
      <c r="W32" s="362">
        <v>11</v>
      </c>
      <c r="X32" s="362"/>
      <c r="Y32" s="363"/>
      <c r="Z32" s="364"/>
      <c r="AA32" s="362"/>
      <c r="AB32" s="362"/>
      <c r="AC32" s="362"/>
      <c r="AD32" s="363"/>
      <c r="AE32" s="364"/>
      <c r="AF32" s="362"/>
      <c r="AG32" s="362"/>
      <c r="AH32" s="363"/>
      <c r="AI32" s="365"/>
    </row>
    <row r="33" spans="1:35" ht="30" customHeight="1" thickBot="1">
      <c r="A33" s="667" t="s">
        <v>9</v>
      </c>
      <c r="B33" s="668"/>
      <c r="C33" s="455" t="s">
        <v>66</v>
      </c>
      <c r="D33" s="366"/>
      <c r="E33" s="457">
        <v>1</v>
      </c>
      <c r="F33" s="368">
        <v>2</v>
      </c>
      <c r="G33" s="369"/>
      <c r="H33" s="369">
        <v>3</v>
      </c>
      <c r="I33" s="370"/>
      <c r="J33" s="371"/>
      <c r="K33" s="369">
        <v>4</v>
      </c>
      <c r="L33" s="369"/>
      <c r="M33" s="369"/>
      <c r="N33" s="370"/>
      <c r="O33" s="371"/>
      <c r="P33" s="369">
        <v>5</v>
      </c>
      <c r="Q33" s="369"/>
      <c r="R33" s="369"/>
      <c r="S33" s="370">
        <v>6</v>
      </c>
      <c r="T33" s="371"/>
      <c r="U33" s="456"/>
      <c r="V33" s="369">
        <v>7</v>
      </c>
      <c r="W33" s="369"/>
      <c r="X33" s="369"/>
      <c r="Y33" s="370"/>
      <c r="Z33" s="371"/>
      <c r="AA33" s="369"/>
      <c r="AB33" s="369"/>
      <c r="AC33" s="369"/>
      <c r="AD33" s="370"/>
      <c r="AE33" s="371"/>
      <c r="AF33" s="369"/>
      <c r="AG33" s="369"/>
      <c r="AH33" s="370"/>
      <c r="AI33" s="372"/>
    </row>
    <row r="34" spans="1:35" ht="30" customHeight="1">
      <c r="A34" s="665" t="s">
        <v>13</v>
      </c>
      <c r="B34" s="666"/>
      <c r="C34" s="452" t="s">
        <v>68</v>
      </c>
      <c r="D34" s="360"/>
      <c r="E34" s="373"/>
      <c r="F34" s="361"/>
      <c r="G34" s="362"/>
      <c r="H34" s="362"/>
      <c r="I34" s="363"/>
      <c r="J34" s="364"/>
      <c r="K34" s="362"/>
      <c r="L34" s="362"/>
      <c r="M34" s="362"/>
      <c r="N34" s="363"/>
      <c r="O34" s="364"/>
      <c r="P34" s="362"/>
      <c r="Q34" s="362"/>
      <c r="R34" s="362"/>
      <c r="S34" s="363"/>
      <c r="T34" s="364"/>
      <c r="U34" s="454"/>
      <c r="V34" s="362"/>
      <c r="W34" s="362"/>
      <c r="X34" s="362"/>
      <c r="Y34" s="363"/>
      <c r="Z34" s="364"/>
      <c r="AA34" s="362"/>
      <c r="AB34" s="362"/>
      <c r="AC34" s="362"/>
      <c r="AD34" s="363"/>
      <c r="AE34" s="364"/>
      <c r="AF34" s="362"/>
      <c r="AG34" s="362"/>
      <c r="AH34" s="363"/>
      <c r="AI34" s="365"/>
    </row>
    <row r="35" spans="1:35" ht="30" customHeight="1" thickBot="1">
      <c r="A35" s="678" t="s">
        <v>9</v>
      </c>
      <c r="B35" s="679"/>
      <c r="C35" s="458" t="s">
        <v>66</v>
      </c>
      <c r="D35" s="374"/>
      <c r="E35" s="375"/>
      <c r="F35" s="376"/>
      <c r="G35" s="377"/>
      <c r="H35" s="377"/>
      <c r="I35" s="378"/>
      <c r="J35" s="379"/>
      <c r="K35" s="377"/>
      <c r="L35" s="377"/>
      <c r="M35" s="377"/>
      <c r="N35" s="378"/>
      <c r="O35" s="379"/>
      <c r="P35" s="377"/>
      <c r="Q35" s="377"/>
      <c r="R35" s="377"/>
      <c r="S35" s="378"/>
      <c r="T35" s="379"/>
      <c r="U35" s="459"/>
      <c r="V35" s="377"/>
      <c r="W35" s="377"/>
      <c r="X35" s="377"/>
      <c r="Y35" s="378"/>
      <c r="Z35" s="379"/>
      <c r="AA35" s="377"/>
      <c r="AB35" s="377"/>
      <c r="AC35" s="377"/>
      <c r="AD35" s="378"/>
      <c r="AE35" s="379"/>
      <c r="AF35" s="377"/>
      <c r="AG35" s="377"/>
      <c r="AH35" s="378"/>
      <c r="AI35" s="380"/>
    </row>
    <row r="36" spans="1:35" ht="21" customHeight="1" thickTop="1">
      <c r="A36" s="675" t="s">
        <v>70</v>
      </c>
      <c r="B36" s="676"/>
      <c r="C36" s="676"/>
      <c r="D36" s="676"/>
      <c r="E36" s="676"/>
      <c r="F36" s="676"/>
      <c r="G36" s="676"/>
      <c r="H36" s="676"/>
      <c r="I36" s="677"/>
      <c r="J36" s="680" t="s">
        <v>71</v>
      </c>
      <c r="K36" s="676"/>
      <c r="L36" s="676"/>
      <c r="M36" s="676"/>
      <c r="N36" s="677"/>
      <c r="O36" s="680" t="s">
        <v>21</v>
      </c>
      <c r="P36" s="676"/>
      <c r="Q36" s="676"/>
      <c r="R36" s="676"/>
      <c r="S36" s="677"/>
      <c r="T36" s="680" t="s">
        <v>22</v>
      </c>
      <c r="U36" s="676"/>
      <c r="V36" s="676"/>
      <c r="W36" s="676"/>
      <c r="X36" s="676"/>
      <c r="Y36" s="677"/>
      <c r="Z36" s="680" t="s">
        <v>18</v>
      </c>
      <c r="AA36" s="676"/>
      <c r="AB36" s="676"/>
      <c r="AC36" s="676"/>
      <c r="AD36" s="677"/>
      <c r="AE36" s="680" t="s">
        <v>19</v>
      </c>
      <c r="AF36" s="676"/>
      <c r="AG36" s="676"/>
      <c r="AH36" s="676"/>
      <c r="AI36" s="681"/>
    </row>
    <row r="37" spans="1:35" ht="21" customHeight="1">
      <c r="A37" s="766" t="s">
        <v>72</v>
      </c>
      <c r="B37" s="764"/>
      <c r="C37" s="764"/>
      <c r="D37" s="764"/>
      <c r="E37" s="764"/>
      <c r="F37" s="764"/>
      <c r="G37" s="764"/>
      <c r="H37" s="764"/>
      <c r="I37" s="765"/>
      <c r="J37" s="754">
        <v>11</v>
      </c>
      <c r="K37" s="755"/>
      <c r="L37" s="381" t="s">
        <v>10</v>
      </c>
      <c r="M37" s="762">
        <v>8</v>
      </c>
      <c r="N37" s="765"/>
      <c r="O37" s="754">
        <v>11</v>
      </c>
      <c r="P37" s="755"/>
      <c r="Q37" s="381" t="s">
        <v>10</v>
      </c>
      <c r="R37" s="762">
        <v>7</v>
      </c>
      <c r="S37" s="765"/>
      <c r="T37" s="754"/>
      <c r="U37" s="764"/>
      <c r="V37" s="755"/>
      <c r="W37" s="381" t="s">
        <v>10</v>
      </c>
      <c r="X37" s="762"/>
      <c r="Y37" s="765"/>
      <c r="Z37" s="754"/>
      <c r="AA37" s="755"/>
      <c r="AB37" s="381" t="s">
        <v>10</v>
      </c>
      <c r="AC37" s="762"/>
      <c r="AD37" s="765"/>
      <c r="AE37" s="754"/>
      <c r="AF37" s="755"/>
      <c r="AG37" s="381" t="s">
        <v>10</v>
      </c>
      <c r="AH37" s="762"/>
      <c r="AI37" s="763"/>
    </row>
    <row r="38" spans="1:35" ht="27.75" customHeight="1" thickBot="1">
      <c r="A38" s="756" t="s">
        <v>73</v>
      </c>
      <c r="B38" s="757"/>
      <c r="C38" s="757"/>
      <c r="D38" s="757"/>
      <c r="E38" s="757"/>
      <c r="F38" s="757"/>
      <c r="G38" s="757"/>
      <c r="H38" s="757"/>
      <c r="I38" s="758"/>
      <c r="J38" s="382"/>
      <c r="K38" s="460"/>
      <c r="L38" s="460"/>
      <c r="M38" s="460"/>
      <c r="N38" s="460"/>
      <c r="O38" s="460"/>
      <c r="P38" s="460"/>
      <c r="Q38" s="460"/>
      <c r="R38" s="551" t="s">
        <v>206</v>
      </c>
      <c r="S38" s="460"/>
      <c r="T38" s="460"/>
      <c r="U38" s="383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384"/>
    </row>
    <row r="39" spans="1:35" ht="18" customHeight="1" thickBot="1" thickTop="1">
      <c r="A39" s="751" t="s">
        <v>74</v>
      </c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52"/>
      <c r="AA39" s="752"/>
      <c r="AB39" s="752"/>
      <c r="AC39" s="752"/>
      <c r="AD39" s="752"/>
      <c r="AE39" s="752"/>
      <c r="AF39" s="752"/>
      <c r="AG39" s="752"/>
      <c r="AH39" s="752"/>
      <c r="AI39" s="753"/>
    </row>
    <row r="40" spans="1:35" ht="30" customHeight="1" thickBot="1">
      <c r="A40" s="461" t="s">
        <v>75</v>
      </c>
      <c r="B40" s="417"/>
      <c r="C40" s="417"/>
      <c r="D40" s="315"/>
      <c r="E40" s="417"/>
      <c r="F40" s="417"/>
      <c r="G40" s="385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62" t="s">
        <v>76</v>
      </c>
      <c r="S40" s="417"/>
      <c r="T40" s="417"/>
      <c r="U40" s="315"/>
      <c r="V40" s="417"/>
      <c r="W40" s="386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8"/>
    </row>
    <row r="41" spans="1:35" ht="30" customHeight="1" thickBot="1">
      <c r="A41" s="463" t="s">
        <v>77</v>
      </c>
      <c r="B41" s="464"/>
      <c r="C41" s="464"/>
      <c r="D41" s="389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2" t="s">
        <v>78</v>
      </c>
      <c r="S41" s="464"/>
      <c r="T41" s="464"/>
      <c r="U41" s="389"/>
      <c r="V41" s="464"/>
      <c r="W41" s="390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391"/>
    </row>
    <row r="42" spans="1:35" ht="30" customHeight="1" thickBot="1" thickTop="1">
      <c r="A42" s="465" t="s">
        <v>79</v>
      </c>
      <c r="B42" s="466"/>
      <c r="C42" s="466"/>
      <c r="D42" s="392"/>
      <c r="E42" s="466"/>
      <c r="F42" s="466"/>
      <c r="G42" s="466"/>
      <c r="H42" s="466"/>
      <c r="I42" s="467"/>
      <c r="J42" s="466" t="s">
        <v>80</v>
      </c>
      <c r="K42" s="466"/>
      <c r="L42" s="466"/>
      <c r="M42" s="466"/>
      <c r="N42" s="467"/>
      <c r="O42" s="467"/>
      <c r="P42" s="466" t="s">
        <v>81</v>
      </c>
      <c r="Q42" s="466"/>
      <c r="R42" s="466"/>
      <c r="S42" s="466"/>
      <c r="T42" s="468"/>
      <c r="U42" s="392"/>
      <c r="V42" s="466"/>
      <c r="W42" s="466" t="s">
        <v>82</v>
      </c>
      <c r="X42" s="466"/>
      <c r="Y42" s="466"/>
      <c r="Z42" s="466"/>
      <c r="AA42" s="468"/>
      <c r="AB42" s="466"/>
      <c r="AC42" s="466"/>
      <c r="AD42" s="466"/>
      <c r="AE42" s="466" t="s">
        <v>83</v>
      </c>
      <c r="AF42" s="466"/>
      <c r="AG42" s="466"/>
      <c r="AH42" s="466"/>
      <c r="AI42" s="469"/>
    </row>
    <row r="43" spans="1:35" ht="13.5" thickTop="1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2.75">
      <c r="A181"/>
      <c r="B181"/>
      <c r="C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2.75">
      <c r="A182"/>
      <c r="B182"/>
      <c r="C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</sheetData>
  <sheetProtection selectLockedCells="1"/>
  <mergeCells count="82">
    <mergeCell ref="AH37:AI37"/>
    <mergeCell ref="T37:V37"/>
    <mergeCell ref="X37:Y37"/>
    <mergeCell ref="Z37:AA37"/>
    <mergeCell ref="AC37:AD37"/>
    <mergeCell ref="A37:I37"/>
    <mergeCell ref="J37:K37"/>
    <mergeCell ref="M37:N37"/>
    <mergeCell ref="O37:P37"/>
    <mergeCell ref="R37:S37"/>
    <mergeCell ref="AE37:AF37"/>
    <mergeCell ref="E16:O16"/>
    <mergeCell ref="V16:AG16"/>
    <mergeCell ref="E17:O17"/>
    <mergeCell ref="V17:AG17"/>
    <mergeCell ref="A38:I38"/>
    <mergeCell ref="V21:AG21"/>
    <mergeCell ref="A32:B32"/>
    <mergeCell ref="A29:AI29"/>
    <mergeCell ref="E27:O27"/>
    <mergeCell ref="A39:AI39"/>
    <mergeCell ref="J36:N36"/>
    <mergeCell ref="O36:S36"/>
    <mergeCell ref="T36:Y36"/>
    <mergeCell ref="Z36:AD36"/>
    <mergeCell ref="E19:O19"/>
    <mergeCell ref="V19:AG19"/>
    <mergeCell ref="E20:O20"/>
    <mergeCell ref="V20:AG20"/>
    <mergeCell ref="E21:O21"/>
    <mergeCell ref="F1:AD1"/>
    <mergeCell ref="A3:AI3"/>
    <mergeCell ref="AM3:AM4"/>
    <mergeCell ref="AN3:AN4"/>
    <mergeCell ref="F12:O12"/>
    <mergeCell ref="W12:AG12"/>
    <mergeCell ref="W5:AI5"/>
    <mergeCell ref="F6:Q6"/>
    <mergeCell ref="W6:Y6"/>
    <mergeCell ref="F7:Q7"/>
    <mergeCell ref="AQ3:AQ4"/>
    <mergeCell ref="A4:I4"/>
    <mergeCell ref="J4:M4"/>
    <mergeCell ref="O4:Q4"/>
    <mergeCell ref="S4:W4"/>
    <mergeCell ref="Y4:AI4"/>
    <mergeCell ref="AO3:AO4"/>
    <mergeCell ref="AP3:AP4"/>
    <mergeCell ref="F5:Q5"/>
    <mergeCell ref="W8:X9"/>
    <mergeCell ref="A10:E11"/>
    <mergeCell ref="F10:Q10"/>
    <mergeCell ref="R10:V11"/>
    <mergeCell ref="W10:X11"/>
    <mergeCell ref="F11:Q11"/>
    <mergeCell ref="F8:Q8"/>
    <mergeCell ref="F9:Q9"/>
    <mergeCell ref="V23:AG23"/>
    <mergeCell ref="A13:O13"/>
    <mergeCell ref="R13:AG13"/>
    <mergeCell ref="E18:O18"/>
    <mergeCell ref="V18:AG18"/>
    <mergeCell ref="W7:X7"/>
    <mergeCell ref="A33:B33"/>
    <mergeCell ref="A36:I36"/>
    <mergeCell ref="A34:B34"/>
    <mergeCell ref="A35:B35"/>
    <mergeCell ref="AE36:AI36"/>
    <mergeCell ref="A8:E9"/>
    <mergeCell ref="R8:V9"/>
    <mergeCell ref="E22:O22"/>
    <mergeCell ref="V22:AG22"/>
    <mergeCell ref="E23:O23"/>
    <mergeCell ref="E24:O24"/>
    <mergeCell ref="V24:AG24"/>
    <mergeCell ref="E25:O25"/>
    <mergeCell ref="V25:AG25"/>
    <mergeCell ref="A30:B30"/>
    <mergeCell ref="A31:B31"/>
    <mergeCell ref="E26:O26"/>
    <mergeCell ref="V26:AG26"/>
    <mergeCell ref="V27:AG27"/>
  </mergeCells>
  <printOptions/>
  <pageMargins left="0.7874015748031497" right="0" top="0.1968503937007874" bottom="0" header="0.5118110236220472" footer="0.5118110236220472"/>
  <pageSetup fitToHeight="1" fitToWidth="1" horizontalDpi="600" verticalDpi="600" orientation="portrait" paperSize="9" scale="73" r:id="rId2"/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8.57421875" style="0" customWidth="1"/>
    <col min="5" max="5" width="5.7109375" style="0" customWidth="1"/>
    <col min="6" max="6" width="2.28125" style="0" customWidth="1"/>
    <col min="7" max="7" width="5.7109375" style="0" customWidth="1"/>
    <col min="9" max="9" width="13.00390625" style="0" bestFit="1" customWidth="1"/>
    <col min="12" max="12" width="5.7109375" style="0" customWidth="1"/>
    <col min="13" max="13" width="2.28125" style="0" customWidth="1"/>
    <col min="14" max="14" width="5.7109375" style="0" customWidth="1"/>
  </cols>
  <sheetData>
    <row r="2" spans="2:14" ht="33.75">
      <c r="B2" s="604" t="s">
        <v>36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2:14" ht="15.75">
      <c r="B3" s="767" t="str">
        <f>'Spielplan Sa'!A4</f>
        <v>weiblich U12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</row>
    <row r="6" spans="2:8" ht="18">
      <c r="B6" s="37" t="s">
        <v>37</v>
      </c>
      <c r="H6" s="37" t="s">
        <v>38</v>
      </c>
    </row>
    <row r="8" spans="2:14" ht="18">
      <c r="B8" s="10" t="s">
        <v>12</v>
      </c>
      <c r="C8" s="37" t="str">
        <f>'Gruppe A'!H30</f>
        <v>Ahlhorner SV</v>
      </c>
      <c r="E8" s="10">
        <f>'Gruppe A'!AC30</f>
        <v>6</v>
      </c>
      <c r="F8" s="37" t="s">
        <v>10</v>
      </c>
      <c r="G8" s="10">
        <f>'Gruppe A'!AE30</f>
        <v>0</v>
      </c>
      <c r="H8" s="10" t="s">
        <v>12</v>
      </c>
      <c r="I8" s="37" t="str">
        <f>'Gruppe B'!H30</f>
        <v>TV Brettorf</v>
      </c>
      <c r="L8" s="10">
        <f>'Gruppe B'!AC30</f>
        <v>6</v>
      </c>
      <c r="M8" s="37" t="s">
        <v>10</v>
      </c>
      <c r="N8" s="10">
        <f>'Gruppe B'!AE30</f>
        <v>0</v>
      </c>
    </row>
    <row r="9" spans="2:14" ht="18">
      <c r="B9" s="10" t="s">
        <v>11</v>
      </c>
      <c r="C9" s="37" t="str">
        <f>'Gruppe A'!H31</f>
        <v>MTV Wangersen</v>
      </c>
      <c r="D9" s="40"/>
      <c r="E9" s="10">
        <f>'Gruppe A'!AC31</f>
        <v>4</v>
      </c>
      <c r="F9" s="37" t="s">
        <v>10</v>
      </c>
      <c r="G9" s="10">
        <f>'Gruppe A'!AE31</f>
        <v>2</v>
      </c>
      <c r="H9" s="10" t="s">
        <v>11</v>
      </c>
      <c r="I9" s="37" t="str">
        <f>'Gruppe B'!H31</f>
        <v>SV Energie Görlitz</v>
      </c>
      <c r="L9" s="10">
        <f>'Gruppe B'!AC31</f>
        <v>3</v>
      </c>
      <c r="M9" s="37" t="s">
        <v>10</v>
      </c>
      <c r="N9" s="10">
        <f>'Gruppe B'!AE31</f>
        <v>3</v>
      </c>
    </row>
    <row r="10" spans="2:14" ht="18">
      <c r="B10" s="10" t="s">
        <v>13</v>
      </c>
      <c r="C10" s="37" t="str">
        <f>'Gruppe A'!H32</f>
        <v>TG Biberach</v>
      </c>
      <c r="D10" s="40"/>
      <c r="E10" s="10">
        <f>'Gruppe A'!AC32</f>
        <v>2</v>
      </c>
      <c r="F10" s="37" t="s">
        <v>10</v>
      </c>
      <c r="G10" s="10">
        <f>'Gruppe A'!AE32</f>
        <v>4</v>
      </c>
      <c r="H10" s="10" t="s">
        <v>13</v>
      </c>
      <c r="I10" s="37" t="str">
        <f>'Gruppe B'!H32</f>
        <v>VfK Berlin</v>
      </c>
      <c r="L10" s="10">
        <f>'Gruppe B'!AC32</f>
        <v>3</v>
      </c>
      <c r="M10" s="37" t="s">
        <v>10</v>
      </c>
      <c r="N10" s="10">
        <f>'Gruppe B'!AE32</f>
        <v>3</v>
      </c>
    </row>
    <row r="11" spans="2:14" ht="18">
      <c r="B11" s="10" t="s">
        <v>26</v>
      </c>
      <c r="C11" s="37" t="str">
        <f>'Gruppe A'!H33</f>
        <v>Hammer SC</v>
      </c>
      <c r="D11" s="37"/>
      <c r="E11" s="10">
        <f>'Gruppe A'!AC33</f>
        <v>0</v>
      </c>
      <c r="F11" s="37" t="s">
        <v>10</v>
      </c>
      <c r="G11" s="10">
        <f>'Gruppe A'!AE33</f>
        <v>6</v>
      </c>
      <c r="H11" s="10" t="s">
        <v>26</v>
      </c>
      <c r="I11" s="37" t="str">
        <f>'Gruppe B'!H33</f>
        <v>TSV Gnutz</v>
      </c>
      <c r="L11" s="10">
        <f>'Gruppe B'!AC33</f>
        <v>0</v>
      </c>
      <c r="M11" s="37" t="s">
        <v>10</v>
      </c>
      <c r="N11" s="10">
        <f>'Gruppe B'!AE33</f>
        <v>6</v>
      </c>
    </row>
    <row r="12" spans="2:14" ht="18">
      <c r="B12" s="10"/>
      <c r="C12" s="37"/>
      <c r="D12" s="37"/>
      <c r="E12" s="10"/>
      <c r="F12" s="37"/>
      <c r="G12" s="10"/>
      <c r="H12" s="10"/>
      <c r="I12" s="37"/>
      <c r="L12" s="10"/>
      <c r="M12" s="37"/>
      <c r="N12" s="10"/>
    </row>
    <row r="13" spans="2:14" ht="18">
      <c r="B13" s="10"/>
      <c r="C13" s="37"/>
      <c r="D13" s="37"/>
      <c r="E13" s="10"/>
      <c r="F13" s="37"/>
      <c r="G13" s="10"/>
      <c r="H13" s="10"/>
      <c r="I13" s="37"/>
      <c r="L13" s="10"/>
      <c r="M13" s="37"/>
      <c r="N13" s="10"/>
    </row>
    <row r="14" spans="5:14" ht="12.75">
      <c r="E14" s="78"/>
      <c r="G14" s="78"/>
      <c r="L14" s="78"/>
      <c r="N14" s="78"/>
    </row>
    <row r="15" spans="5:14" ht="12.75">
      <c r="E15" s="78"/>
      <c r="G15" s="78"/>
      <c r="L15" s="78"/>
      <c r="N15" s="78"/>
    </row>
    <row r="16" spans="5:14" ht="12.75">
      <c r="E16" s="78"/>
      <c r="G16" s="78"/>
      <c r="L16" s="78"/>
      <c r="N16" s="78"/>
    </row>
    <row r="17" spans="5:14" ht="12.75">
      <c r="E17" s="78"/>
      <c r="G17" s="78"/>
      <c r="L17" s="78"/>
      <c r="N17" s="78"/>
    </row>
    <row r="18" spans="2:14" ht="18">
      <c r="B18" s="37" t="s">
        <v>39</v>
      </c>
      <c r="E18" s="78"/>
      <c r="G18" s="78"/>
      <c r="H18" s="37" t="s">
        <v>98</v>
      </c>
      <c r="L18" s="78"/>
      <c r="N18" s="78"/>
    </row>
    <row r="19" spans="5:14" ht="12.75">
      <c r="E19" s="78"/>
      <c r="G19" s="78"/>
      <c r="L19" s="78"/>
      <c r="N19" s="78"/>
    </row>
    <row r="20" spans="2:14" ht="18">
      <c r="B20" s="10" t="s">
        <v>12</v>
      </c>
      <c r="C20" s="37" t="str">
        <f>'Gruppe C'!H30</f>
        <v>SV Düdenbüttel</v>
      </c>
      <c r="E20" s="10">
        <f>'Gruppe C'!AC30</f>
        <v>6</v>
      </c>
      <c r="F20" s="37" t="s">
        <v>10</v>
      </c>
      <c r="G20" s="10">
        <f>'Gruppe C'!AE30</f>
        <v>0</v>
      </c>
      <c r="H20" s="10" t="s">
        <v>12</v>
      </c>
      <c r="I20" s="37" t="str">
        <f>'Gruppe D'!H33</f>
        <v>TSV Essel</v>
      </c>
      <c r="L20" s="10">
        <f>'Gruppe D'!Z33</f>
        <v>7</v>
      </c>
      <c r="M20" s="37" t="s">
        <v>10</v>
      </c>
      <c r="N20" s="10">
        <f>'Gruppe D'!AB33</f>
        <v>1</v>
      </c>
    </row>
    <row r="21" spans="2:14" ht="18">
      <c r="B21" s="10" t="s">
        <v>11</v>
      </c>
      <c r="C21" s="37" t="str">
        <f>'Gruppe C'!H31</f>
        <v>TuS Wakendorf-Götzb.</v>
      </c>
      <c r="D21" s="37"/>
      <c r="E21" s="10">
        <f>'Gruppe C'!AC31</f>
        <v>4</v>
      </c>
      <c r="F21" s="37" t="s">
        <v>10</v>
      </c>
      <c r="G21" s="10">
        <f>'Gruppe C'!AE31</f>
        <v>2</v>
      </c>
      <c r="H21" s="10" t="s">
        <v>11</v>
      </c>
      <c r="I21" s="37" t="str">
        <f>'Gruppe D'!H34</f>
        <v>TV Herrnwahltann</v>
      </c>
      <c r="J21" s="37"/>
      <c r="K21" s="37"/>
      <c r="L21" s="10">
        <f>'Gruppe D'!Z34</f>
        <v>6</v>
      </c>
      <c r="M21" s="37" t="s">
        <v>10</v>
      </c>
      <c r="N21" s="10">
        <f>'Gruppe D'!AB34</f>
        <v>2</v>
      </c>
    </row>
    <row r="22" spans="2:14" ht="18">
      <c r="B22" s="10" t="s">
        <v>13</v>
      </c>
      <c r="C22" s="37" t="str">
        <f>'Gruppe C'!H32</f>
        <v>TV Stammbach</v>
      </c>
      <c r="D22" s="37"/>
      <c r="E22" s="10">
        <f>'Gruppe C'!AC32</f>
        <v>2</v>
      </c>
      <c r="F22" s="37" t="s">
        <v>10</v>
      </c>
      <c r="G22" s="10">
        <f>'Gruppe C'!AE32</f>
        <v>4</v>
      </c>
      <c r="H22" s="10" t="s">
        <v>13</v>
      </c>
      <c r="I22" s="37" t="str">
        <f>'Gruppe D'!H35</f>
        <v>TSV Breitenberg</v>
      </c>
      <c r="J22" s="37"/>
      <c r="K22" s="37"/>
      <c r="L22" s="10">
        <f>'Gruppe D'!Z35</f>
        <v>5</v>
      </c>
      <c r="M22" s="37" t="s">
        <v>10</v>
      </c>
      <c r="N22" s="10">
        <f>'Gruppe D'!AB35</f>
        <v>3</v>
      </c>
    </row>
    <row r="23" spans="2:14" ht="18">
      <c r="B23" s="10" t="s">
        <v>26</v>
      </c>
      <c r="C23" s="37" t="str">
        <f>'Gruppe C'!H33</f>
        <v>TV Unterhaugstett</v>
      </c>
      <c r="D23" s="37"/>
      <c r="E23" s="10">
        <f>'Gruppe C'!AC33</f>
        <v>0</v>
      </c>
      <c r="F23" s="37" t="s">
        <v>10</v>
      </c>
      <c r="G23" s="10">
        <f>'Gruppe C'!AE33</f>
        <v>6</v>
      </c>
      <c r="H23" s="10" t="s">
        <v>26</v>
      </c>
      <c r="I23" s="37" t="str">
        <f>'Gruppe D'!H36</f>
        <v>TuS Wickrath</v>
      </c>
      <c r="J23" s="37"/>
      <c r="K23" s="37"/>
      <c r="L23" s="10">
        <f>'Gruppe D'!Z36</f>
        <v>2</v>
      </c>
      <c r="M23" s="37" t="s">
        <v>10</v>
      </c>
      <c r="N23" s="10">
        <f>'Gruppe D'!AB36</f>
        <v>6</v>
      </c>
    </row>
    <row r="24" spans="2:14" ht="18">
      <c r="B24" s="10"/>
      <c r="C24" s="37"/>
      <c r="D24" s="37"/>
      <c r="E24" s="10"/>
      <c r="F24" s="37"/>
      <c r="G24" s="10"/>
      <c r="H24" s="10" t="s">
        <v>27</v>
      </c>
      <c r="I24" s="37" t="str">
        <f>'Gruppe D'!H37</f>
        <v>TV Huntlosen</v>
      </c>
      <c r="J24" s="37"/>
      <c r="K24" s="37"/>
      <c r="L24" s="10">
        <f>'Gruppe D'!Z37</f>
        <v>0</v>
      </c>
      <c r="M24" s="37" t="s">
        <v>10</v>
      </c>
      <c r="N24" s="10">
        <f>'Gruppe D'!AB37</f>
        <v>8</v>
      </c>
    </row>
    <row r="25" spans="2:14" ht="18">
      <c r="B25" s="10"/>
      <c r="C25" s="37"/>
      <c r="D25" s="37"/>
      <c r="E25" s="10"/>
      <c r="F25" s="37"/>
      <c r="G25" s="10"/>
      <c r="H25" s="10"/>
      <c r="I25" s="37"/>
      <c r="J25" s="37"/>
      <c r="K25" s="37"/>
      <c r="L25" s="10"/>
      <c r="M25" s="37"/>
      <c r="N25" s="10"/>
    </row>
    <row r="26" ht="12.75">
      <c r="E26" s="78"/>
    </row>
  </sheetData>
  <sheetProtection/>
  <mergeCells count="2">
    <mergeCell ref="B2:N2"/>
    <mergeCell ref="B3:N3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3">
      <selection activeCell="J27" sqref="J27"/>
    </sheetView>
  </sheetViews>
  <sheetFormatPr defaultColWidth="11.421875" defaultRowHeight="12.75"/>
  <cols>
    <col min="1" max="1" width="4.7109375" style="0" customWidth="1"/>
    <col min="2" max="2" width="7.00390625" style="51" bestFit="1" customWidth="1"/>
    <col min="3" max="3" width="5.57421875" style="0" customWidth="1"/>
    <col min="4" max="4" width="15.140625" style="0" bestFit="1" customWidth="1"/>
    <col min="5" max="5" width="2.7109375" style="51" customWidth="1"/>
    <col min="6" max="6" width="15.140625" style="0" bestFit="1" customWidth="1"/>
    <col min="7" max="7" width="16.140625" style="0" bestFit="1" customWidth="1"/>
    <col min="8" max="8" width="9.7109375" style="0" customWidth="1"/>
    <col min="9" max="9" width="5.57421875" style="0" customWidth="1"/>
    <col min="10" max="10" width="15.421875" style="0" customWidth="1"/>
    <col min="11" max="11" width="2.140625" style="51" customWidth="1"/>
    <col min="12" max="12" width="15.57421875" style="0" customWidth="1"/>
    <col min="13" max="13" width="15.421875" style="0" customWidth="1"/>
    <col min="14" max="14" width="10.140625" style="0" customWidth="1"/>
  </cols>
  <sheetData>
    <row r="1" spans="1:7" ht="20.25">
      <c r="A1" s="1" t="str">
        <f>'Spielplan Sa'!A1</f>
        <v>Deutsche Meisterschaft der weiblichen Jugend U 12 im Feldfaustball 2016</v>
      </c>
      <c r="B1" s="1"/>
      <c r="C1" s="1"/>
      <c r="D1" s="1"/>
      <c r="E1" s="127"/>
      <c r="F1" s="1"/>
      <c r="G1" s="1"/>
    </row>
    <row r="2" spans="1:11" s="2" customFormat="1" ht="12.75">
      <c r="A2" s="2" t="str">
        <f>'Spielplan Sa'!A2</f>
        <v>Samstag/Sonntag</v>
      </c>
      <c r="B2" s="128"/>
      <c r="D2" s="3">
        <f>'Spielplan Sa'!F2</f>
        <v>42616</v>
      </c>
      <c r="E2" s="128" t="str">
        <f>'Spielplan Sa'!H2</f>
        <v>/</v>
      </c>
      <c r="F2" s="394">
        <f>'Spielplan Sa'!I2</f>
        <v>42617</v>
      </c>
      <c r="K2" s="128"/>
    </row>
    <row r="4" spans="1:12" ht="16.5" customHeight="1">
      <c r="A4" s="2" t="str">
        <f>'Spielplan Sa'!A3</f>
        <v>Dörnberg</v>
      </c>
      <c r="B4" s="2"/>
      <c r="C4" s="2"/>
      <c r="D4" s="2" t="str">
        <f>'Spielplan Sa'!F3</f>
        <v>TV Dörnberg</v>
      </c>
      <c r="E4" s="128"/>
      <c r="F4" s="2"/>
      <c r="G4" s="2"/>
      <c r="H4" s="2" t="s">
        <v>99</v>
      </c>
      <c r="I4" s="2"/>
      <c r="J4" s="2"/>
      <c r="K4" s="128"/>
      <c r="L4" s="2"/>
    </row>
    <row r="5" ht="16.5" customHeight="1" thickBot="1">
      <c r="A5" s="2" t="str">
        <f>'Spielplan Sa'!A4</f>
        <v>weiblich U12</v>
      </c>
    </row>
    <row r="6" spans="1:14" s="39" customFormat="1" ht="16.5" customHeight="1" thickBot="1">
      <c r="A6" s="125" t="s">
        <v>2</v>
      </c>
      <c r="B6" s="126" t="s">
        <v>3</v>
      </c>
      <c r="C6" s="125" t="s">
        <v>100</v>
      </c>
      <c r="D6" s="505" t="s">
        <v>41</v>
      </c>
      <c r="E6" s="171"/>
      <c r="F6" s="172"/>
      <c r="G6" s="125" t="s">
        <v>101</v>
      </c>
      <c r="H6" s="125"/>
      <c r="I6" s="125" t="s">
        <v>100</v>
      </c>
      <c r="J6" s="505" t="s">
        <v>130</v>
      </c>
      <c r="K6" s="171"/>
      <c r="L6" s="172"/>
      <c r="M6" s="125" t="s">
        <v>101</v>
      </c>
      <c r="N6" s="125" t="s">
        <v>5</v>
      </c>
    </row>
    <row r="7" spans="1:14" ht="16.5" customHeight="1">
      <c r="A7" s="121">
        <v>16</v>
      </c>
      <c r="B7" s="123">
        <v>0.375</v>
      </c>
      <c r="C7" s="121">
        <v>61</v>
      </c>
      <c r="D7" s="117" t="s">
        <v>153</v>
      </c>
      <c r="E7" s="120" t="s">
        <v>7</v>
      </c>
      <c r="F7" s="118" t="s">
        <v>157</v>
      </c>
      <c r="G7" s="121" t="s">
        <v>155</v>
      </c>
      <c r="H7" s="121" t="s">
        <v>102</v>
      </c>
      <c r="I7" s="121">
        <v>62</v>
      </c>
      <c r="J7" s="117" t="s">
        <v>159</v>
      </c>
      <c r="K7" s="120" t="s">
        <v>7</v>
      </c>
      <c r="L7" s="118" t="s">
        <v>163</v>
      </c>
      <c r="M7" s="121" t="s">
        <v>156</v>
      </c>
      <c r="N7" s="121" t="s">
        <v>102</v>
      </c>
    </row>
    <row r="8" spans="1:14" ht="16.5" customHeight="1" thickBot="1">
      <c r="A8" s="122"/>
      <c r="B8" s="124"/>
      <c r="C8" s="122"/>
      <c r="D8" s="254" t="str">
        <f>'Abschlusstabelle Sa'!C9</f>
        <v>MTV Wangersen</v>
      </c>
      <c r="E8" s="119"/>
      <c r="F8" s="255" t="str">
        <f>'Abschlusstabelle Sa'!I10</f>
        <v>VfK Berlin</v>
      </c>
      <c r="G8" s="122" t="str">
        <f>'Abschlusstabelle Sa'!I20</f>
        <v>TSV Essel</v>
      </c>
      <c r="H8" s="122"/>
      <c r="I8" s="122"/>
      <c r="J8" s="254" t="str">
        <f>'Abschlusstabelle Sa'!C21</f>
        <v>TuS Wakendorf-Götzb.</v>
      </c>
      <c r="K8" s="119"/>
      <c r="L8" s="255" t="str">
        <f>'Abschlusstabelle Sa'!I22</f>
        <v>TSV Breitenberg</v>
      </c>
      <c r="M8" s="122" t="str">
        <f>'Abschlusstabelle Sa'!C20</f>
        <v>SV Düdenbüttel</v>
      </c>
      <c r="N8" s="122"/>
    </row>
    <row r="9" spans="1:14" ht="16.5" customHeight="1">
      <c r="A9" s="121">
        <v>17</v>
      </c>
      <c r="B9" s="123" t="s">
        <v>35</v>
      </c>
      <c r="C9" s="121">
        <v>63</v>
      </c>
      <c r="D9" s="117" t="s">
        <v>154</v>
      </c>
      <c r="E9" s="120" t="s">
        <v>7</v>
      </c>
      <c r="F9" s="118" t="s">
        <v>158</v>
      </c>
      <c r="G9" s="121" t="s">
        <v>161</v>
      </c>
      <c r="H9" s="121" t="s">
        <v>102</v>
      </c>
      <c r="I9" s="121">
        <v>64</v>
      </c>
      <c r="J9" s="117" t="s">
        <v>160</v>
      </c>
      <c r="K9" s="120" t="s">
        <v>7</v>
      </c>
      <c r="L9" s="118" t="s">
        <v>164</v>
      </c>
      <c r="M9" s="121" t="s">
        <v>162</v>
      </c>
      <c r="N9" s="121" t="s">
        <v>102</v>
      </c>
    </row>
    <row r="10" spans="1:14" ht="16.5" customHeight="1" thickBot="1">
      <c r="A10" s="122"/>
      <c r="B10" s="124"/>
      <c r="C10" s="122"/>
      <c r="D10" s="254" t="str">
        <f>'Abschlusstabelle Sa'!I9</f>
        <v>SV Energie Görlitz</v>
      </c>
      <c r="E10" s="119"/>
      <c r="F10" s="255" t="str">
        <f>'Abschlusstabelle Sa'!C10</f>
        <v>TG Biberach</v>
      </c>
      <c r="G10" s="122" t="str">
        <f>'Abschlusstabelle Sa'!C8</f>
        <v>Ahlhorner SV</v>
      </c>
      <c r="H10" s="122"/>
      <c r="I10" s="122"/>
      <c r="J10" s="254" t="str">
        <f>'Abschlusstabelle Sa'!I21</f>
        <v>TV Herrnwahltann</v>
      </c>
      <c r="K10" s="119"/>
      <c r="L10" s="255" t="str">
        <f>'Abschlusstabelle Sa'!C22</f>
        <v>TV Stammbach</v>
      </c>
      <c r="M10" s="122" t="str">
        <f>'Abschlusstabelle Sa'!I8</f>
        <v>TV Brettorf</v>
      </c>
      <c r="N10" s="122"/>
    </row>
    <row r="11" spans="1:14" ht="16.5" customHeight="1">
      <c r="A11" s="121">
        <v>18</v>
      </c>
      <c r="B11" s="123" t="s">
        <v>35</v>
      </c>
      <c r="C11" s="121">
        <v>65</v>
      </c>
      <c r="D11" s="117" t="s">
        <v>155</v>
      </c>
      <c r="E11" s="120" t="s">
        <v>7</v>
      </c>
      <c r="F11" s="118" t="s">
        <v>103</v>
      </c>
      <c r="G11" s="121" t="s">
        <v>104</v>
      </c>
      <c r="H11" s="121" t="s">
        <v>105</v>
      </c>
      <c r="I11" s="121">
        <v>66</v>
      </c>
      <c r="J11" s="117" t="s">
        <v>161</v>
      </c>
      <c r="K11" s="120" t="s">
        <v>7</v>
      </c>
      <c r="L11" s="118" t="s">
        <v>106</v>
      </c>
      <c r="M11" s="121" t="s">
        <v>107</v>
      </c>
      <c r="N11" s="121" t="s">
        <v>105</v>
      </c>
    </row>
    <row r="12" spans="1:14" ht="16.5" customHeight="1" thickBot="1">
      <c r="A12" s="122"/>
      <c r="B12" s="124"/>
      <c r="C12" s="122"/>
      <c r="D12" s="254" t="str">
        <f>'Abschlusstabelle Sa'!I20</f>
        <v>TSV Essel</v>
      </c>
      <c r="E12" s="119"/>
      <c r="F12" s="255" t="str">
        <f>IF('Ergebnisse So'!$AK5+'Ergebnisse So'!AM5=0,"",IF('Ergebnisse So'!$AK5=2,'Ergebnisse So'!$H5,'Ergebnisse So'!$J5))</f>
        <v>MTV Wangersen</v>
      </c>
      <c r="G12" s="122" t="str">
        <f>IF('Ergebnisse So'!$AK5+'Ergebnisse So'!AM5=0,"",IF('Ergebnisse So'!$AK5=2,'Ergebnisse So'!$J5,'Ergebnisse So'!$H5))</f>
        <v>VfK Berlin</v>
      </c>
      <c r="H12" s="122"/>
      <c r="I12" s="122"/>
      <c r="J12" s="254" t="str">
        <f>'Abschlusstabelle Sa'!C8</f>
        <v>Ahlhorner SV</v>
      </c>
      <c r="K12" s="119"/>
      <c r="L12" s="255" t="str">
        <f>IF('Ergebnisse So'!$AK6+'Ergebnisse So'!AM6=0,"",IF('Ergebnisse So'!$AK6=2,'Ergebnisse So'!$H6,'Ergebnisse So'!$J6))</f>
        <v>TuS Wakendorf-Götzb.</v>
      </c>
      <c r="M12" s="122" t="str">
        <f>IF('Ergebnisse So'!$AK6+'Ergebnisse So'!AM6=0,"",IF('Ergebnisse So'!$AK6=2,'Ergebnisse So'!$J6,'Ergebnisse So'!$H6))</f>
        <v>TSV Breitenberg</v>
      </c>
      <c r="N12" s="122"/>
    </row>
    <row r="13" spans="1:14" ht="16.5" customHeight="1">
      <c r="A13" s="121">
        <v>19</v>
      </c>
      <c r="B13" s="123" t="s">
        <v>35</v>
      </c>
      <c r="C13" s="121">
        <v>67</v>
      </c>
      <c r="D13" s="117" t="s">
        <v>156</v>
      </c>
      <c r="E13" s="120" t="s">
        <v>7</v>
      </c>
      <c r="F13" s="118" t="s">
        <v>108</v>
      </c>
      <c r="G13" s="121" t="s">
        <v>109</v>
      </c>
      <c r="H13" s="121" t="s">
        <v>105</v>
      </c>
      <c r="I13" s="121">
        <v>68</v>
      </c>
      <c r="J13" s="117" t="s">
        <v>162</v>
      </c>
      <c r="K13" s="120" t="s">
        <v>7</v>
      </c>
      <c r="L13" s="118" t="s">
        <v>110</v>
      </c>
      <c r="M13" s="121" t="s">
        <v>111</v>
      </c>
      <c r="N13" s="121" t="s">
        <v>105</v>
      </c>
    </row>
    <row r="14" spans="1:14" ht="16.5" customHeight="1" thickBot="1">
      <c r="A14" s="122"/>
      <c r="B14" s="124"/>
      <c r="C14" s="122"/>
      <c r="D14" s="254" t="str">
        <f>'Abschlusstabelle Sa'!C20</f>
        <v>SV Düdenbüttel</v>
      </c>
      <c r="E14" s="119"/>
      <c r="F14" s="255" t="str">
        <f>IF('Ergebnisse So'!$AK7+'Ergebnisse So'!AM7=0,"",IF('Ergebnisse So'!$AK7=2,'Ergebnisse So'!$H7,'Ergebnisse So'!$J7))</f>
        <v>TG Biberach</v>
      </c>
      <c r="G14" s="122" t="str">
        <f>IF('Ergebnisse So'!$AK9+'Ergebnisse So'!AM9=0,"",IF('Ergebnisse So'!$AK9=2,'Ergebnisse So'!$J9,'Ergebnisse So'!$H9))</f>
        <v>MTV Wangersen</v>
      </c>
      <c r="H14" s="122"/>
      <c r="I14" s="122"/>
      <c r="J14" s="254" t="str">
        <f>'Abschlusstabelle Sa'!I8</f>
        <v>TV Brettorf</v>
      </c>
      <c r="K14" s="119"/>
      <c r="L14" s="255" t="str">
        <f>IF('Ergebnisse So'!$AK8+'Ergebnisse So'!AM8=0,"",IF('Ergebnisse So'!$AK8=2,'Ergebnisse So'!$H8,'Ergebnisse So'!$J8))</f>
        <v>TV Herrnwahltann</v>
      </c>
      <c r="M14" s="122" t="str">
        <f>IF('Ergebnisse So'!$AK10+'Ergebnisse So'!AM10=0,"",IF('Ergebnisse So'!$AK10=2,'Ergebnisse So'!$J10,'Ergebnisse So'!$H10))</f>
        <v>TuS Wakendorf-Götzb.</v>
      </c>
      <c r="N14" s="122"/>
    </row>
    <row r="15" spans="1:14" ht="16.5" customHeight="1">
      <c r="A15" s="121">
        <v>20</v>
      </c>
      <c r="B15" s="123" t="s">
        <v>35</v>
      </c>
      <c r="C15" s="121">
        <v>69</v>
      </c>
      <c r="D15" s="117" t="s">
        <v>104</v>
      </c>
      <c r="E15" s="120" t="s">
        <v>7</v>
      </c>
      <c r="F15" s="118" t="s">
        <v>107</v>
      </c>
      <c r="G15" s="121" t="s">
        <v>112</v>
      </c>
      <c r="H15" s="121" t="s">
        <v>237</v>
      </c>
      <c r="I15" s="121">
        <v>70</v>
      </c>
      <c r="J15" s="117" t="s">
        <v>113</v>
      </c>
      <c r="K15" s="120" t="s">
        <v>7</v>
      </c>
      <c r="L15" s="118" t="s">
        <v>114</v>
      </c>
      <c r="M15" s="121" t="s">
        <v>115</v>
      </c>
      <c r="N15" s="121" t="s">
        <v>239</v>
      </c>
    </row>
    <row r="16" spans="1:14" ht="16.5" customHeight="1" thickBot="1">
      <c r="A16" s="122"/>
      <c r="B16" s="124"/>
      <c r="C16" s="122"/>
      <c r="D16" s="254" t="str">
        <f>IF('Ergebnisse So'!$AK5+'Ergebnisse So'!AM5=0,"",IF('Ergebnisse So'!$AK5=2,'Ergebnisse So'!$J5,'Ergebnisse So'!$H5))</f>
        <v>VfK Berlin</v>
      </c>
      <c r="E16" s="119"/>
      <c r="F16" s="255" t="str">
        <f>IF('Ergebnisse So'!$AK6+'Ergebnisse So'!AM6=0,"",IF('Ergebnisse So'!$AK6=2,'Ergebnisse So'!$J6,'Ergebnisse So'!$H6))</f>
        <v>TSV Breitenberg</v>
      </c>
      <c r="G16" s="122" t="str">
        <f>IF('Ergebnisse So'!$AK11+'Ergebnisse So'!AM11=0,"",IF('Ergebnisse So'!$AK11=2,'Ergebnisse So'!$J11,'Ergebnisse So'!$H11))</f>
        <v>TG Biberach</v>
      </c>
      <c r="H16" s="122"/>
      <c r="I16" s="122"/>
      <c r="J16" s="254" t="str">
        <f>IF('Ergebnisse So'!$AK7+'Ergebnisse So'!AM7=0,"",IF('Ergebnisse So'!$AK7=2,'Ergebnisse So'!$J7,'Ergebnisse So'!$H7))</f>
        <v>SV Energie Görlitz</v>
      </c>
      <c r="K16" s="119"/>
      <c r="L16" s="255" t="str">
        <f>IF('Ergebnisse So'!$AK8+'Ergebnisse So'!AM8=0,"",IF('Ergebnisse So'!$AK8=2,'Ergebnisse So'!$J8,'Ergebnisse So'!$H8))</f>
        <v>TV Stammbach</v>
      </c>
      <c r="M16" s="122" t="str">
        <f>IF('Ergebnisse So'!$AK12+'Ergebnisse So'!AM12=0,"",IF('Ergebnisse So'!$AK12=2,'Ergebnisse So'!$J12,'Ergebnisse So'!$H12))</f>
        <v>TV Herrnwahltann</v>
      </c>
      <c r="N16" s="122"/>
    </row>
    <row r="17" spans="1:14" ht="16.5" customHeight="1">
      <c r="A17" s="121">
        <v>21</v>
      </c>
      <c r="B17" s="123" t="s">
        <v>35</v>
      </c>
      <c r="C17" s="121">
        <v>71</v>
      </c>
      <c r="D17" s="117" t="s">
        <v>109</v>
      </c>
      <c r="E17" s="120" t="s">
        <v>7</v>
      </c>
      <c r="F17" s="118" t="s">
        <v>111</v>
      </c>
      <c r="G17" s="121" t="s">
        <v>116</v>
      </c>
      <c r="H17" s="121" t="s">
        <v>238</v>
      </c>
      <c r="I17" s="121">
        <v>72</v>
      </c>
      <c r="J17" s="117" t="s">
        <v>112</v>
      </c>
      <c r="K17" s="120" t="s">
        <v>7</v>
      </c>
      <c r="L17" s="118" t="s">
        <v>115</v>
      </c>
      <c r="M17" s="121" t="s">
        <v>183</v>
      </c>
      <c r="N17" s="121" t="s">
        <v>238</v>
      </c>
    </row>
    <row r="18" spans="1:14" ht="16.5" customHeight="1" thickBot="1">
      <c r="A18" s="122"/>
      <c r="B18" s="124"/>
      <c r="C18" s="122"/>
      <c r="D18" s="254" t="str">
        <f>IF('Ergebnisse So'!$AK9+'Ergebnisse So'!AM9=0,"",IF('Ergebnisse So'!$AK9=2,'Ergebnisse So'!$J9,'Ergebnisse So'!$H9))</f>
        <v>MTV Wangersen</v>
      </c>
      <c r="E18" s="119"/>
      <c r="F18" s="255" t="str">
        <f>IF('Ergebnisse So'!$AK10+'Ergebnisse So'!AM10=0,"",IF('Ergebnisse So'!$AK10=2,'Ergebnisse So'!$J10,'Ergebnisse So'!$H10))</f>
        <v>TuS Wakendorf-Götzb.</v>
      </c>
      <c r="G18" s="122" t="str">
        <f>IF('Ergebnisse So'!$AK11+'Ergebnisse So'!AM11=0,"",IF('Ergebnisse So'!$AK11=2,'Ergebnisse So'!$H11,'Ergebnisse So'!$J11))</f>
        <v>SV Düdenbüttel</v>
      </c>
      <c r="H18" s="122"/>
      <c r="I18" s="122"/>
      <c r="J18" s="254" t="str">
        <f>IF('Ergebnisse So'!$AK11+'Ergebnisse So'!AM11=0,"",IF('Ergebnisse So'!$AK11=2,'Ergebnisse So'!$J11,'Ergebnisse So'!$H11))</f>
        <v>TG Biberach</v>
      </c>
      <c r="K18" s="119"/>
      <c r="L18" s="255" t="str">
        <f>IF('Ergebnisse So'!$AK12+'Ergebnisse So'!AM12=0,"",IF('Ergebnisse So'!$AK12=2,'Ergebnisse So'!$J12,'Ergebnisse So'!$H12))</f>
        <v>TV Herrnwahltann</v>
      </c>
      <c r="M18" s="122" t="str">
        <f>IF('Ergebnisse So'!$AK14+'Ergebnisse So'!AM14=0,"",IF('Ergebnisse So'!$AK14=2,'Ergebnisse So'!$H14,'Ergebnisse So'!$J14))</f>
        <v>SV Energie Görlitz</v>
      </c>
      <c r="N18" s="122"/>
    </row>
    <row r="19" spans="1:14" ht="16.5" customHeight="1">
      <c r="A19" s="121">
        <v>22</v>
      </c>
      <c r="B19" s="123" t="s">
        <v>35</v>
      </c>
      <c r="C19" s="121">
        <v>73</v>
      </c>
      <c r="D19" s="117" t="s">
        <v>117</v>
      </c>
      <c r="E19" s="120" t="s">
        <v>7</v>
      </c>
      <c r="F19" s="118" t="s">
        <v>118</v>
      </c>
      <c r="G19" s="121" t="s">
        <v>185</v>
      </c>
      <c r="H19" s="121" t="s">
        <v>119</v>
      </c>
      <c r="I19" s="121">
        <v>74</v>
      </c>
      <c r="J19" s="117" t="s">
        <v>181</v>
      </c>
      <c r="K19" s="120" t="s">
        <v>7</v>
      </c>
      <c r="L19" s="118" t="s">
        <v>184</v>
      </c>
      <c r="M19" s="121" t="s">
        <v>187</v>
      </c>
      <c r="N19" s="121" t="s">
        <v>121</v>
      </c>
    </row>
    <row r="20" spans="1:14" ht="16.5" customHeight="1" thickBot="1">
      <c r="A20" s="122"/>
      <c r="B20" s="124"/>
      <c r="C20" s="122"/>
      <c r="D20" s="254" t="str">
        <f>IF('Ergebnisse So'!$AK9+'Ergebnisse So'!AM9=0,"",IF('Ergebnisse So'!$AK9=2,'Ergebnisse So'!$H9,'Ergebnisse So'!$J9))</f>
        <v>TSV Essel</v>
      </c>
      <c r="E20" s="119"/>
      <c r="F20" s="255" t="str">
        <f>IF('Ergebnisse So'!$AK10+'Ergebnisse So'!AM10=0,"",IF('Ergebnisse So'!$AK10=2,'Ergebnisse So'!$H10,'Ergebnisse So'!$J10))</f>
        <v>Ahlhorner SV</v>
      </c>
      <c r="G20" s="122" t="str">
        <f>IF('Ergebnisse So'!$AK15+'Ergebnisse So'!AM15=0,"",IF('Ergebnisse So'!$AK15=2,'Ergebnisse So'!$H15,'Ergebnisse So'!$J15))</f>
        <v>MTV Wangersen</v>
      </c>
      <c r="H20" s="122"/>
      <c r="I20" s="122"/>
      <c r="J20" s="254" t="str">
        <f>IF('Ergebnisse So'!$AK13+'Ergebnisse So'!AM13=0,"",IF('Ergebnisse So'!$AK13=2,'Ergebnisse So'!$J13,'Ergebnisse So'!$H13))</f>
        <v>TSV Breitenberg</v>
      </c>
      <c r="K20" s="119"/>
      <c r="L20" s="255" t="str">
        <f>IF('Ergebnisse So'!$AK14+'Ergebnisse So'!AM14=0,"",IF('Ergebnisse So'!$AK14=2,'Ergebnisse So'!$J14,'Ergebnisse So'!$H14))</f>
        <v>TV Stammbach</v>
      </c>
      <c r="M20" s="122" t="str">
        <f>IF('Ergebnisse So'!$AK16+'Ergebnisse So'!AM16=0,"",IF('Ergebnisse So'!$AK16=2,'Ergebnisse So'!$H16,'Ergebnisse So'!$J16))</f>
        <v>TV Herrnwahltann</v>
      </c>
      <c r="N20" s="122"/>
    </row>
    <row r="21" spans="1:14" ht="16.5" customHeight="1">
      <c r="A21" s="121">
        <v>23</v>
      </c>
      <c r="B21" s="123" t="s">
        <v>35</v>
      </c>
      <c r="C21" s="121">
        <v>75</v>
      </c>
      <c r="D21" s="117" t="s">
        <v>116</v>
      </c>
      <c r="E21" s="120" t="s">
        <v>7</v>
      </c>
      <c r="F21" s="118" t="s">
        <v>122</v>
      </c>
      <c r="G21" s="121" t="s">
        <v>189</v>
      </c>
      <c r="H21" s="121" t="s">
        <v>123</v>
      </c>
      <c r="I21" s="121">
        <v>76</v>
      </c>
      <c r="J21" s="117" t="s">
        <v>182</v>
      </c>
      <c r="K21" s="120" t="s">
        <v>7</v>
      </c>
      <c r="L21" s="118" t="s">
        <v>183</v>
      </c>
      <c r="M21" s="121" t="s">
        <v>120</v>
      </c>
      <c r="N21" s="121" t="s">
        <v>124</v>
      </c>
    </row>
    <row r="22" spans="1:14" ht="16.5" customHeight="1" thickBot="1">
      <c r="A22" s="122"/>
      <c r="B22" s="124"/>
      <c r="C22" s="122"/>
      <c r="D22" s="254" t="str">
        <f>IF('Ergebnisse So'!$AK11+'Ergebnisse So'!AM11=0,"",IF('Ergebnisse So'!$AK11=2,'Ergebnisse So'!$H11,'Ergebnisse So'!$J11))</f>
        <v>SV Düdenbüttel</v>
      </c>
      <c r="E22" s="119"/>
      <c r="F22" s="255" t="str">
        <f>IF('Ergebnisse So'!$AK12+'Ergebnisse So'!AM12=0,"",IF('Ergebnisse So'!$AK12=2,'Ergebnisse So'!$H12,'Ergebnisse So'!$J12))</f>
        <v>TV Brettorf</v>
      </c>
      <c r="G22" s="122" t="str">
        <f>IF('Ergebnisse So'!$AK17+'Ergebnisse So'!AM17=0,"",IF('Ergebnisse So'!$AK17=2,'Ergebnisse So'!$J17,'Ergebnisse So'!$H17))</f>
        <v>Ahlhorner SV</v>
      </c>
      <c r="H22" s="122"/>
      <c r="I22" s="122"/>
      <c r="J22" s="254" t="str">
        <f>IF('Ergebnisse So'!$AK13+'Ergebnisse So'!AM13=0,"",IF('Ergebnisse So'!$AK13=2,'Ergebnisse So'!$H13,'Ergebnisse So'!$J13))</f>
        <v>VfK Berlin</v>
      </c>
      <c r="K22" s="119"/>
      <c r="L22" s="255" t="str">
        <f>IF('Ergebnisse So'!$AK14+'Ergebnisse So'!AM14=0,"",IF('Ergebnisse So'!$AK14=2,'Ergebnisse So'!$H14,'Ergebnisse So'!$J14))</f>
        <v>SV Energie Görlitz</v>
      </c>
      <c r="M22" s="122" t="str">
        <f>IF('Ergebnisse So'!$AK18+'Ergebnisse So'!AM18=0,"",IF('Ergebnisse So'!$AK18=2,'Ergebnisse So'!$J18,'Ergebnisse So'!$H18))</f>
        <v>TSV Breitenberg</v>
      </c>
      <c r="N22" s="122"/>
    </row>
    <row r="23" spans="1:14" ht="16.5" customHeight="1">
      <c r="A23" s="121">
        <v>24</v>
      </c>
      <c r="B23" s="123" t="s">
        <v>35</v>
      </c>
      <c r="C23" s="121">
        <v>77</v>
      </c>
      <c r="D23" s="117" t="s">
        <v>185</v>
      </c>
      <c r="E23" s="120" t="s">
        <v>7</v>
      </c>
      <c r="F23" s="118" t="s">
        <v>187</v>
      </c>
      <c r="G23" s="121" t="s">
        <v>191</v>
      </c>
      <c r="H23" s="121" t="s">
        <v>125</v>
      </c>
      <c r="I23" s="121">
        <v>78</v>
      </c>
      <c r="J23" s="117" t="s">
        <v>186</v>
      </c>
      <c r="K23" s="120" t="s">
        <v>7</v>
      </c>
      <c r="L23" s="118" t="s">
        <v>188</v>
      </c>
      <c r="M23" s="121" t="s">
        <v>126</v>
      </c>
      <c r="N23" s="121" t="s">
        <v>127</v>
      </c>
    </row>
    <row r="24" spans="1:14" ht="16.5" customHeight="1" thickBot="1">
      <c r="A24" s="122"/>
      <c r="B24" s="124"/>
      <c r="C24" s="122"/>
      <c r="D24" s="254" t="str">
        <f>IF('Ergebnisse So'!$AK15+'Ergebnisse So'!AM15=0,"",IF('Ergebnisse So'!$AK15=2,'Ergebnisse So'!$H15,'Ergebnisse So'!$J15))</f>
        <v>MTV Wangersen</v>
      </c>
      <c r="E24" s="119"/>
      <c r="F24" s="255" t="str">
        <f>IF('Ergebnisse So'!$AK16+'Ergebnisse So'!AM16=0,"",IF('Ergebnisse So'!$AK16=2,'Ergebnisse So'!$H16,'Ergebnisse So'!$J16))</f>
        <v>TV Herrnwahltann</v>
      </c>
      <c r="G24" s="122" t="str">
        <f>IF('Ergebnisse So'!$AK19+'Ergebnisse So'!AM19=0,"",IF('Ergebnisse So'!$AK19=2,'Ergebnisse So'!$H19,'Ergebnisse So'!$J19))</f>
        <v>SV Düdenbüttel</v>
      </c>
      <c r="H24" s="122"/>
      <c r="I24" s="122"/>
      <c r="J24" s="254" t="str">
        <f>IF('Ergebnisse So'!$AK15+'Ergebnisse So'!AM15=0,"",IF('Ergebnisse So'!$AK15=2,'Ergebnisse So'!$J15,'Ergebnisse So'!$H15))</f>
        <v>TuS Wakendorf-Götzb.</v>
      </c>
      <c r="K24" s="119"/>
      <c r="L24" s="255" t="str">
        <f>IF('Ergebnisse So'!$AK16+'Ergebnisse So'!AM16=0,"",IF('Ergebnisse So'!$AK16=2,'Ergebnisse So'!$J16,'Ergebnisse So'!$H16))</f>
        <v>TG Biberach</v>
      </c>
      <c r="M24" s="122" t="str">
        <f>IF('Ergebnisse So'!$AK20+'Ergebnisse So'!AM20=0,"",IF('Ergebnisse So'!$AK20=2,'Ergebnisse So'!$H20,'Ergebnisse So'!$J20))</f>
        <v>SV Energie Görlitz</v>
      </c>
      <c r="N24" s="122"/>
    </row>
    <row r="25" spans="1:11" ht="16.5" customHeight="1">
      <c r="A25" s="121">
        <v>25</v>
      </c>
      <c r="B25" s="123" t="s">
        <v>35</v>
      </c>
      <c r="C25" s="121">
        <v>79</v>
      </c>
      <c r="D25" s="117" t="s">
        <v>189</v>
      </c>
      <c r="E25" s="120" t="s">
        <v>7</v>
      </c>
      <c r="F25" s="118" t="s">
        <v>192</v>
      </c>
      <c r="G25" s="121" t="s">
        <v>193</v>
      </c>
      <c r="H25" s="121" t="s">
        <v>128</v>
      </c>
      <c r="K25" s="129"/>
    </row>
    <row r="26" spans="1:11" ht="16.5" customHeight="1" thickBot="1">
      <c r="A26" s="122"/>
      <c r="B26" s="124"/>
      <c r="C26" s="122"/>
      <c r="D26" s="254" t="str">
        <f>IF('Ergebnisse So'!$AK17+'Ergebnisse So'!AM17=0,"",IF('Ergebnisse So'!$AK17=2,'Ergebnisse So'!$J17,'Ergebnisse So'!$H17))</f>
        <v>Ahlhorner SV</v>
      </c>
      <c r="E26" s="119"/>
      <c r="F26" s="255" t="str">
        <f>IF('Ergebnisse So'!$AK19+'Ergebnisse So'!AM19=0,"",IF('Ergebnisse So'!$AK19=2,'Ergebnisse So'!$J19,'Ergebnisse So'!$H19))</f>
        <v>TV Brettorf</v>
      </c>
      <c r="G26" s="122" t="str">
        <f>IF('Ergebnisse So'!$AK21+'Ergebnisse So'!AM21=0,"",IF('Ergebnisse So'!$AK21=2,'Ergebnisse So'!$H21,'Ergebnisse So'!$J21))</f>
        <v>TV Herrnwahltann</v>
      </c>
      <c r="H26" s="122"/>
      <c r="K26" s="116"/>
    </row>
    <row r="27" spans="1:14" ht="16.5" customHeight="1">
      <c r="A27" s="121">
        <v>26</v>
      </c>
      <c r="B27" s="123" t="s">
        <v>35</v>
      </c>
      <c r="C27" s="121">
        <v>80</v>
      </c>
      <c r="D27" s="117" t="s">
        <v>190</v>
      </c>
      <c r="E27" s="120" t="s">
        <v>7</v>
      </c>
      <c r="F27" s="118" t="s">
        <v>191</v>
      </c>
      <c r="G27" s="121" t="s">
        <v>45</v>
      </c>
      <c r="H27" s="121" t="s">
        <v>129</v>
      </c>
      <c r="I27" t="s">
        <v>5</v>
      </c>
      <c r="K27" s="116"/>
      <c r="L27" t="s">
        <v>5</v>
      </c>
      <c r="N27" t="s">
        <v>5</v>
      </c>
    </row>
    <row r="28" spans="1:11" ht="16.5" customHeight="1" thickBot="1">
      <c r="A28" s="122"/>
      <c r="B28" s="124"/>
      <c r="C28" s="122"/>
      <c r="D28" s="254" t="str">
        <f>IF('Ergebnisse So'!$AK17+'Ergebnisse So'!AM17=0,"",IF('Ergebnisse So'!$AK17=2,'Ergebnisse So'!$H17,'Ergebnisse So'!$J17))</f>
        <v>TSV Essel</v>
      </c>
      <c r="E28" s="119"/>
      <c r="F28" s="255" t="str">
        <f>IF('Ergebnisse So'!$AK19+'Ergebnisse So'!AM19=0,"",IF('Ergebnisse So'!$AK19=2,'Ergebnisse So'!$H19,'Ergebnisse So'!$J19))</f>
        <v>SV Düdenbüttel</v>
      </c>
      <c r="G28" s="122" t="s">
        <v>5</v>
      </c>
      <c r="H28" s="122"/>
      <c r="K28" s="116"/>
    </row>
    <row r="29" spans="1:11" ht="16.5" customHeight="1">
      <c r="A29" s="5"/>
      <c r="B29" s="116"/>
      <c r="C29" s="5"/>
      <c r="D29" s="5"/>
      <c r="E29" s="116"/>
      <c r="F29" s="5"/>
      <c r="G29" s="5"/>
      <c r="H29" s="5"/>
      <c r="K29" s="116"/>
    </row>
    <row r="30" spans="1:11" ht="16.5" customHeight="1" thickBot="1">
      <c r="A30" s="5"/>
      <c r="B30" s="116"/>
      <c r="C30" s="5"/>
      <c r="D30" s="5"/>
      <c r="E30" s="116"/>
      <c r="F30" s="5"/>
      <c r="G30" s="5"/>
      <c r="H30" s="5"/>
      <c r="K30" s="116"/>
    </row>
    <row r="31" spans="1:14" s="39" customFormat="1" ht="16.5" customHeight="1" thickBot="1">
      <c r="A31" s="125" t="s">
        <v>2</v>
      </c>
      <c r="B31" s="126" t="s">
        <v>3</v>
      </c>
      <c r="C31" s="125" t="s">
        <v>100</v>
      </c>
      <c r="D31" s="505" t="s">
        <v>222</v>
      </c>
      <c r="E31" s="171"/>
      <c r="F31" s="172"/>
      <c r="G31" s="125" t="s">
        <v>101</v>
      </c>
      <c r="H31" s="125"/>
      <c r="I31" s="125" t="s">
        <v>100</v>
      </c>
      <c r="J31" s="505" t="s">
        <v>223</v>
      </c>
      <c r="K31" s="171"/>
      <c r="L31" s="172"/>
      <c r="M31" s="125" t="s">
        <v>101</v>
      </c>
      <c r="N31" s="125"/>
    </row>
    <row r="32" spans="1:14" ht="16.5" customHeight="1">
      <c r="A32" s="121">
        <v>16</v>
      </c>
      <c r="B32" s="123">
        <v>0.375</v>
      </c>
      <c r="C32" s="121">
        <v>81</v>
      </c>
      <c r="D32" s="117" t="s">
        <v>165</v>
      </c>
      <c r="E32" s="120" t="s">
        <v>7</v>
      </c>
      <c r="F32" s="118" t="s">
        <v>167</v>
      </c>
      <c r="G32" s="531" t="s">
        <v>166</v>
      </c>
      <c r="H32" s="531" t="s">
        <v>224</v>
      </c>
      <c r="I32" s="121">
        <v>82</v>
      </c>
      <c r="J32" s="532" t="s">
        <v>230</v>
      </c>
      <c r="K32" s="120" t="s">
        <v>7</v>
      </c>
      <c r="L32" s="530" t="s">
        <v>231</v>
      </c>
      <c r="M32" s="121" t="s">
        <v>166</v>
      </c>
      <c r="N32" s="531" t="s">
        <v>224</v>
      </c>
    </row>
    <row r="33" spans="1:14" ht="16.5" customHeight="1" thickBot="1">
      <c r="A33" s="122"/>
      <c r="B33" s="124"/>
      <c r="C33" s="122"/>
      <c r="D33" s="254" t="str">
        <f>'Abschlusstabelle Sa'!C11</f>
        <v>Hammer SC</v>
      </c>
      <c r="E33" s="119"/>
      <c r="F33" s="255" t="str">
        <f>'Abschlusstabelle Sa'!I11</f>
        <v>TSV Gnutz</v>
      </c>
      <c r="G33" s="122" t="str">
        <f>'Abschlusstabelle Sa'!I24</f>
        <v>TV Huntlosen</v>
      </c>
      <c r="H33" s="533" t="s">
        <v>225</v>
      </c>
      <c r="I33" s="122"/>
      <c r="J33" s="254" t="str">
        <f>'Abschlusstabelle Sa'!C23</f>
        <v>TV Unterhaugstett</v>
      </c>
      <c r="K33" s="119"/>
      <c r="L33" s="255" t="str">
        <f>'Abschlusstabelle Sa'!I23</f>
        <v>TuS Wickrath</v>
      </c>
      <c r="M33" s="122" t="str">
        <f>'Abschlusstabelle Sa'!I24</f>
        <v>TV Huntlosen</v>
      </c>
      <c r="N33" s="533" t="s">
        <v>225</v>
      </c>
    </row>
    <row r="34" spans="1:14" ht="16.5" customHeight="1">
      <c r="A34" s="121">
        <v>17</v>
      </c>
      <c r="B34" s="123" t="s">
        <v>35</v>
      </c>
      <c r="C34" s="121">
        <v>83</v>
      </c>
      <c r="D34" s="117" t="s">
        <v>165</v>
      </c>
      <c r="E34" s="120" t="s">
        <v>7</v>
      </c>
      <c r="F34" s="530" t="s">
        <v>166</v>
      </c>
      <c r="G34" s="531" t="s">
        <v>231</v>
      </c>
      <c r="H34" s="531" t="s">
        <v>224</v>
      </c>
      <c r="I34" s="121">
        <v>84</v>
      </c>
      <c r="J34" s="532" t="s">
        <v>167</v>
      </c>
      <c r="K34" s="120" t="s">
        <v>7</v>
      </c>
      <c r="L34" s="530" t="s">
        <v>230</v>
      </c>
      <c r="M34" s="531" t="s">
        <v>231</v>
      </c>
      <c r="N34" s="531" t="s">
        <v>224</v>
      </c>
    </row>
    <row r="35" spans="1:14" ht="16.5" customHeight="1" thickBot="1">
      <c r="A35" s="122"/>
      <c r="B35" s="124"/>
      <c r="C35" s="122"/>
      <c r="D35" s="254" t="str">
        <f>'Abschlusstabelle Sa'!C11</f>
        <v>Hammer SC</v>
      </c>
      <c r="E35" s="119"/>
      <c r="F35" s="255" t="str">
        <f>'Abschlusstabelle Sa'!I24</f>
        <v>TV Huntlosen</v>
      </c>
      <c r="G35" s="122" t="str">
        <f>'Abschlusstabelle Sa'!I23</f>
        <v>TuS Wickrath</v>
      </c>
      <c r="H35" s="533" t="s">
        <v>225</v>
      </c>
      <c r="I35" s="122"/>
      <c r="J35" s="254" t="str">
        <f>'Abschlusstabelle Sa'!I11</f>
        <v>TSV Gnutz</v>
      </c>
      <c r="K35" s="119"/>
      <c r="L35" s="255" t="str">
        <f>'Abschlusstabelle Sa'!C23</f>
        <v>TV Unterhaugstett</v>
      </c>
      <c r="M35" s="122" t="str">
        <f>'Abschlusstabelle Sa'!I23</f>
        <v>TuS Wickrath</v>
      </c>
      <c r="N35" s="533" t="s">
        <v>225</v>
      </c>
    </row>
    <row r="36" spans="1:14" ht="16.5" customHeight="1">
      <c r="A36" s="121">
        <v>18</v>
      </c>
      <c r="B36" s="123" t="s">
        <v>35</v>
      </c>
      <c r="C36" s="121">
        <v>85</v>
      </c>
      <c r="D36" s="532" t="s">
        <v>230</v>
      </c>
      <c r="E36" s="120" t="s">
        <v>7</v>
      </c>
      <c r="F36" s="530" t="s">
        <v>166</v>
      </c>
      <c r="G36" s="531" t="s">
        <v>165</v>
      </c>
      <c r="H36" s="531" t="s">
        <v>224</v>
      </c>
      <c r="I36" s="121">
        <v>86</v>
      </c>
      <c r="J36" s="532" t="s">
        <v>167</v>
      </c>
      <c r="K36" s="120" t="s">
        <v>7</v>
      </c>
      <c r="L36" s="530" t="s">
        <v>231</v>
      </c>
      <c r="M36" s="531" t="s">
        <v>165</v>
      </c>
      <c r="N36" s="531" t="s">
        <v>224</v>
      </c>
    </row>
    <row r="37" spans="1:14" ht="16.5" customHeight="1" thickBot="1">
      <c r="A37" s="122"/>
      <c r="B37" s="124"/>
      <c r="C37" s="122"/>
      <c r="D37" s="254" t="str">
        <f>'Abschlusstabelle Sa'!C23</f>
        <v>TV Unterhaugstett</v>
      </c>
      <c r="E37" s="119"/>
      <c r="F37" s="255" t="str">
        <f>'Abschlusstabelle Sa'!I24</f>
        <v>TV Huntlosen</v>
      </c>
      <c r="G37" s="122" t="str">
        <f>'Abschlusstabelle Sa'!C11</f>
        <v>Hammer SC</v>
      </c>
      <c r="H37" s="533" t="s">
        <v>225</v>
      </c>
      <c r="I37" s="122"/>
      <c r="J37" s="254" t="str">
        <f>'Abschlusstabelle Sa'!I11</f>
        <v>TSV Gnutz</v>
      </c>
      <c r="K37" s="119"/>
      <c r="L37" s="255" t="str">
        <f>'Abschlusstabelle Sa'!I23</f>
        <v>TuS Wickrath</v>
      </c>
      <c r="M37" s="122" t="str">
        <f>'Abschlusstabelle Sa'!C11</f>
        <v>Hammer SC</v>
      </c>
      <c r="N37" s="533" t="s">
        <v>225</v>
      </c>
    </row>
    <row r="38" spans="1:14" ht="16.5" customHeight="1">
      <c r="A38" s="121">
        <v>19</v>
      </c>
      <c r="B38" s="123" t="s">
        <v>35</v>
      </c>
      <c r="C38" s="121">
        <v>87</v>
      </c>
      <c r="D38" s="532" t="s">
        <v>167</v>
      </c>
      <c r="E38" s="120" t="s">
        <v>7</v>
      </c>
      <c r="F38" s="530" t="s">
        <v>166</v>
      </c>
      <c r="G38" s="531" t="s">
        <v>230</v>
      </c>
      <c r="H38" s="531" t="s">
        <v>224</v>
      </c>
      <c r="I38" s="121">
        <v>88</v>
      </c>
      <c r="J38" s="532" t="s">
        <v>165</v>
      </c>
      <c r="K38" s="120" t="s">
        <v>7</v>
      </c>
      <c r="L38" s="530" t="s">
        <v>231</v>
      </c>
      <c r="M38" s="531" t="s">
        <v>230</v>
      </c>
      <c r="N38" s="531" t="s">
        <v>224</v>
      </c>
    </row>
    <row r="39" spans="1:14" ht="16.5" customHeight="1" thickBot="1">
      <c r="A39" s="122"/>
      <c r="B39" s="124"/>
      <c r="C39" s="122"/>
      <c r="D39" s="254" t="str">
        <f>'Abschlusstabelle Sa'!I11</f>
        <v>TSV Gnutz</v>
      </c>
      <c r="E39" s="119"/>
      <c r="F39" s="255" t="str">
        <f>'Abschlusstabelle Sa'!I24</f>
        <v>TV Huntlosen</v>
      </c>
      <c r="G39" s="122" t="str">
        <f>'Abschlusstabelle Sa'!C23</f>
        <v>TV Unterhaugstett</v>
      </c>
      <c r="H39" s="533" t="s">
        <v>225</v>
      </c>
      <c r="I39" s="122"/>
      <c r="J39" s="254" t="str">
        <f>'Abschlusstabelle Sa'!C11</f>
        <v>Hammer SC</v>
      </c>
      <c r="K39" s="119"/>
      <c r="L39" s="255" t="str">
        <f>'Abschlusstabelle Sa'!I23</f>
        <v>TuS Wickrath</v>
      </c>
      <c r="M39" s="122" t="str">
        <f>'Abschlusstabelle Sa'!C23</f>
        <v>TV Unterhaugstett</v>
      </c>
      <c r="N39" s="533" t="s">
        <v>225</v>
      </c>
    </row>
    <row r="40" spans="1:14" ht="16.5" customHeight="1">
      <c r="A40" s="121">
        <v>20</v>
      </c>
      <c r="B40" s="123" t="s">
        <v>35</v>
      </c>
      <c r="C40" s="121">
        <v>89</v>
      </c>
      <c r="D40" s="532" t="s">
        <v>231</v>
      </c>
      <c r="E40" s="120" t="s">
        <v>7</v>
      </c>
      <c r="F40" s="530" t="s">
        <v>166</v>
      </c>
      <c r="G40" s="531" t="s">
        <v>167</v>
      </c>
      <c r="H40" s="531" t="s">
        <v>224</v>
      </c>
      <c r="I40" s="121">
        <v>90</v>
      </c>
      <c r="J40" s="532" t="s">
        <v>165</v>
      </c>
      <c r="K40" s="120" t="s">
        <v>7</v>
      </c>
      <c r="L40" s="530" t="s">
        <v>230</v>
      </c>
      <c r="M40" s="531" t="s">
        <v>167</v>
      </c>
      <c r="N40" s="531" t="s">
        <v>224</v>
      </c>
    </row>
    <row r="41" spans="1:14" ht="16.5" customHeight="1" thickBot="1">
      <c r="A41" s="122"/>
      <c r="B41" s="124"/>
      <c r="C41" s="122"/>
      <c r="D41" s="254" t="str">
        <f>'Abschlusstabelle Sa'!I23</f>
        <v>TuS Wickrath</v>
      </c>
      <c r="E41" s="119"/>
      <c r="F41" s="255" t="str">
        <f>'Abschlusstabelle Sa'!I24</f>
        <v>TV Huntlosen</v>
      </c>
      <c r="G41" s="122" t="str">
        <f>'Abschlusstabelle Sa'!I11</f>
        <v>TSV Gnutz</v>
      </c>
      <c r="H41" s="533" t="s">
        <v>225</v>
      </c>
      <c r="I41" s="122"/>
      <c r="J41" s="254" t="str">
        <f>'Abschlusstabelle Sa'!C11</f>
        <v>Hammer SC</v>
      </c>
      <c r="K41" s="119"/>
      <c r="L41" s="255" t="str">
        <f>'Abschlusstabelle Sa'!C23</f>
        <v>TV Unterhaugstett</v>
      </c>
      <c r="M41" s="122" t="str">
        <f>'Abschlusstabelle Sa'!I11</f>
        <v>TSV Gnutz</v>
      </c>
      <c r="N41" s="533" t="s">
        <v>225</v>
      </c>
    </row>
    <row r="42" spans="1:3" ht="16.5" customHeight="1">
      <c r="A42" s="5"/>
      <c r="B42" s="506"/>
      <c r="C42" s="5"/>
    </row>
    <row r="43" spans="1:8" ht="16.5" customHeight="1">
      <c r="A43" s="5"/>
      <c r="B43" s="116"/>
      <c r="C43" s="5"/>
      <c r="D43" s="572">
        <f>IF('Gruppe E'!AR$27=0,"",IF('Gruppe E'!AR$27=15,"","Achtung!  Punktgleichheit in Gruppe E"))</f>
      </c>
      <c r="E43" s="572"/>
      <c r="F43" s="572"/>
      <c r="G43" s="572"/>
      <c r="H43" s="572"/>
    </row>
    <row r="44" spans="4:8" ht="16.5" customHeight="1">
      <c r="D44" s="572">
        <f>IF('Gruppe E'!AR$27=0,"",IF('Gruppe E'!AR$27=15,"","Bitte Platzierung selbst ermitteln"))</f>
      </c>
      <c r="E44" s="572"/>
      <c r="F44" s="572"/>
      <c r="G44" s="572"/>
      <c r="H44" s="572"/>
    </row>
    <row r="45" ht="16.5" customHeight="1">
      <c r="F45" s="256" t="s">
        <v>5</v>
      </c>
    </row>
  </sheetData>
  <sheetProtection/>
  <mergeCells count="2">
    <mergeCell ref="D43:H43"/>
    <mergeCell ref="D44:H44"/>
  </mergeCells>
  <conditionalFormatting sqref="D43:H44">
    <cfRule type="cellIs" priority="1" dxfId="0" operator="notEqual" stopIfTrue="1">
      <formula>0</formula>
    </cfRule>
  </conditionalFormatting>
  <printOptions horizontalCentered="1"/>
  <pageMargins left="0.1968503937007874" right="0" top="0.3937007874015748" bottom="0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</cp:lastModifiedBy>
  <cp:lastPrinted>2016-09-04T13:44:23Z</cp:lastPrinted>
  <dcterms:created xsi:type="dcterms:W3CDTF">2008-06-16T12:58:36Z</dcterms:created>
  <dcterms:modified xsi:type="dcterms:W3CDTF">2016-09-12T18:13:23Z</dcterms:modified>
  <cp:category/>
  <cp:version/>
  <cp:contentType/>
  <cp:contentStatus/>
</cp:coreProperties>
</file>